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16" windowWidth="15180" windowHeight="8835" tabRatio="653" activeTab="0"/>
  </bookViews>
  <sheets>
    <sheet name="Risultati 2006" sheetId="1" r:id="rId1"/>
    <sheet name="Calcolo Punteggio" sheetId="2" r:id="rId2"/>
    <sheet name="Regolamento" sheetId="3" r:id="rId3"/>
    <sheet name="Foglio di appoggio 2" sheetId="4" r:id="rId4"/>
    <sheet name="Foglio di appoggio 1" sheetId="5" r:id="rId5"/>
  </sheets>
  <definedNames>
    <definedName name="_xlnm.Print_Area" localSheetId="1">'Calcolo Punteggio'!$A$2:$B$35</definedName>
    <definedName name="_xlnm.Print_Area" localSheetId="3">'Foglio di appoggio 2'!$A$1:$C$34</definedName>
    <definedName name="_xlnm.Print_Area" localSheetId="2">'Regolamento'!$A$2:$E$55</definedName>
    <definedName name="_xlnm.Print_Area" localSheetId="0">'Risultati 2006'!$A$1:$L$29</definedName>
  </definedNames>
  <calcPr fullCalcOnLoad="1"/>
</workbook>
</file>

<file path=xl/sharedStrings.xml><?xml version="1.0" encoding="utf-8"?>
<sst xmlns="http://schemas.openxmlformats.org/spreadsheetml/2006/main" count="1324" uniqueCount="351">
  <si>
    <t>4.1</t>
  </si>
  <si>
    <t>4.5</t>
  </si>
  <si>
    <t>Manifestazione</t>
  </si>
  <si>
    <t>Risultato</t>
  </si>
  <si>
    <t>Avversario</t>
  </si>
  <si>
    <t>Classifica</t>
  </si>
  <si>
    <t>Vinta/Persa (V/P)</t>
  </si>
  <si>
    <t>Circolo</t>
  </si>
  <si>
    <t>Località</t>
  </si>
  <si>
    <t>4N</t>
  </si>
  <si>
    <t>V</t>
  </si>
  <si>
    <t>Coefficiente</t>
  </si>
  <si>
    <t>4.4</t>
  </si>
  <si>
    <t>4.3</t>
  </si>
  <si>
    <t>4.2</t>
  </si>
  <si>
    <t>P</t>
  </si>
  <si>
    <t>Vittorie su 4N</t>
  </si>
  <si>
    <t>Vittorie su 4.5</t>
  </si>
  <si>
    <t>Vittorie su 4.4</t>
  </si>
  <si>
    <t>Vittorie su 4.3</t>
  </si>
  <si>
    <t>Vittorie su 4.2</t>
  </si>
  <si>
    <t>Vittorie su 4.1</t>
  </si>
  <si>
    <t>Classe</t>
  </si>
  <si>
    <t>Livello</t>
  </si>
  <si>
    <t>Finale</t>
  </si>
  <si>
    <t>Vittoria 2 gruppi o più sopra</t>
  </si>
  <si>
    <t>Vittoria 1 gruppo sopra</t>
  </si>
  <si>
    <t>Vittoria pari classifica</t>
  </si>
  <si>
    <t>Vittoria 1 gruppo sotto</t>
  </si>
  <si>
    <t>Vittoria 2 gruppi sotto</t>
  </si>
  <si>
    <t>Vittoria 3 gruppi sotto</t>
  </si>
  <si>
    <t>Vittorie su 4N U14</t>
  </si>
  <si>
    <t>Vittorie su 4N U12</t>
  </si>
  <si>
    <t>U12</t>
  </si>
  <si>
    <t>U14</t>
  </si>
  <si>
    <t>Vittorie su 4.5 U14</t>
  </si>
  <si>
    <t>Vittorie su 4.5 U12</t>
  </si>
  <si>
    <t>Vittorie su 4.4 U14</t>
  </si>
  <si>
    <t>Vittorie su 4.4 U12</t>
  </si>
  <si>
    <t>Vittorie su 4.3 U12</t>
  </si>
  <si>
    <t>Vittorie su 4.3 U14</t>
  </si>
  <si>
    <t>Vittorie su 4.2 U12</t>
  </si>
  <si>
    <t>Vittorie su 4.2 U14</t>
  </si>
  <si>
    <t>Vittorie su 4.1 U12</t>
  </si>
  <si>
    <t>Vittorie su 4.1 U14</t>
  </si>
  <si>
    <t>Totale Vittorie su 4N</t>
  </si>
  <si>
    <t>Totale Sconfitte su 4N</t>
  </si>
  <si>
    <t>Totale Sconfitte su 4.1</t>
  </si>
  <si>
    <t>Totale Vittorie su 4.1</t>
  </si>
  <si>
    <t>Totale Sconfitte su 4.2</t>
  </si>
  <si>
    <t>Totale Vittorie su 4.2</t>
  </si>
  <si>
    <t>Totale Sconfitte su 4.3</t>
  </si>
  <si>
    <t>Totale Vittorie su 4.3</t>
  </si>
  <si>
    <t>Totale Sconfitte su 4.4</t>
  </si>
  <si>
    <t>Totale Vittorie su 4.4</t>
  </si>
  <si>
    <t>Totale Sconfitte su 4.5</t>
  </si>
  <si>
    <t>Totale Vittorie su 4.5</t>
  </si>
  <si>
    <t>Sconfitte per assenza</t>
  </si>
  <si>
    <t>Sconfitte con 4.4 U14</t>
  </si>
  <si>
    <t>Sconfitte con 4.4 U12</t>
  </si>
  <si>
    <t>Sconfitte con 4.3</t>
  </si>
  <si>
    <t>Sconfitte con 4.3 U14</t>
  </si>
  <si>
    <t>Sconfitte con 4.3 U12</t>
  </si>
  <si>
    <t>Sconfitte con 4.2</t>
  </si>
  <si>
    <t>Sconfitte con 4.2 U14</t>
  </si>
  <si>
    <t>Sconfitte con 4.2 U12</t>
  </si>
  <si>
    <t>Sconfitte con 4.1</t>
  </si>
  <si>
    <t>Sconfitte con 4.1 U14</t>
  </si>
  <si>
    <t>Sconfitte con 4.1 U12</t>
  </si>
  <si>
    <t>Sconfitte con 4N</t>
  </si>
  <si>
    <t>Sconfitte con 4N U14</t>
  </si>
  <si>
    <t>Sconfitte con 4N U12</t>
  </si>
  <si>
    <t>Sconfitte con 4.5</t>
  </si>
  <si>
    <t>Sconfitte con 4.5 U14</t>
  </si>
  <si>
    <t>Sconfitte con 4.5 U12</t>
  </si>
  <si>
    <t>Sconfitte con 4.4</t>
  </si>
  <si>
    <t>Classifica Avversario</t>
  </si>
  <si>
    <t>Limite</t>
  </si>
  <si>
    <t>Vittorie Tornei 4.1</t>
  </si>
  <si>
    <t>Vittorie Tornei 4.2</t>
  </si>
  <si>
    <t>Vittorie Tornei 4.3</t>
  </si>
  <si>
    <t>Vittorie Tornei 4.4</t>
  </si>
  <si>
    <t>Vittorie Tornei 4.5</t>
  </si>
  <si>
    <t>Data</t>
  </si>
  <si>
    <t>NOR</t>
  </si>
  <si>
    <t>AA</t>
  </si>
  <si>
    <t>SA</t>
  </si>
  <si>
    <t>Vittoria 2 gruppi o più sopra U14</t>
  </si>
  <si>
    <t>Vittoria 2 gruppi o più sopra U12</t>
  </si>
  <si>
    <t>Vittoria 1 gruppo sopra U14</t>
  </si>
  <si>
    <t>Vittoria 1 gruppo sopra U12</t>
  </si>
  <si>
    <t>Vittoria pari classifica U14</t>
  </si>
  <si>
    <t>Vittoria pari classifica U12</t>
  </si>
  <si>
    <t>Vittoria 1 gruppo sotto U14</t>
  </si>
  <si>
    <t>Vittoria 2 gruppi sotto U14</t>
  </si>
  <si>
    <t>Vittoria 2 gruppi sotto U12</t>
  </si>
  <si>
    <t>Vittoria 1 gruppo sotto U12</t>
  </si>
  <si>
    <t>Vittoria 3 gruppi sotto U14</t>
  </si>
  <si>
    <t>Vittoria 3 gruppi sotto U12</t>
  </si>
  <si>
    <t>5</t>
  </si>
  <si>
    <t>6</t>
  </si>
  <si>
    <t>7</t>
  </si>
  <si>
    <t>8</t>
  </si>
  <si>
    <t>9</t>
  </si>
  <si>
    <t>10</t>
  </si>
  <si>
    <t>11</t>
  </si>
  <si>
    <t>3.5</t>
  </si>
  <si>
    <t>3.4</t>
  </si>
  <si>
    <t>3.3</t>
  </si>
  <si>
    <t>3.2</t>
  </si>
  <si>
    <t>3.1</t>
  </si>
  <si>
    <t>2.8</t>
  </si>
  <si>
    <t>2.7</t>
  </si>
  <si>
    <t>2.6</t>
  </si>
  <si>
    <t>2.5</t>
  </si>
  <si>
    <t>2.4</t>
  </si>
  <si>
    <t>2.3</t>
  </si>
  <si>
    <t>2.2</t>
  </si>
  <si>
    <t>2.1</t>
  </si>
  <si>
    <t>N° Vittorie 1 gruppo sopra</t>
  </si>
  <si>
    <t>N° Vittorie 2 gruppi o più sopra U14</t>
  </si>
  <si>
    <t>N° Vittorie 2 gruppi o più sopra U12</t>
  </si>
  <si>
    <t>N° Vittorie 1 gruppo sopra U14</t>
  </si>
  <si>
    <t>N° Vittorie pari classifica</t>
  </si>
  <si>
    <t>N° Vittorie 1 gruppo sopra U12</t>
  </si>
  <si>
    <t>N° Vittorie 1 gruppo sotto</t>
  </si>
  <si>
    <t>N° Vittorie pari classifica U14</t>
  </si>
  <si>
    <t>N° Vittorie pari classifica U12</t>
  </si>
  <si>
    <t>N° Vittorie 2 gruppi sotto</t>
  </si>
  <si>
    <t>N° Vittorie 1 gruppo sotto U14</t>
  </si>
  <si>
    <t>N° Vittorie 3 gruppi sotto</t>
  </si>
  <si>
    <t>N° Vittorie 1 gruppo sotto U12</t>
  </si>
  <si>
    <t>N° Vittorie 2 gruppi sotto U14</t>
  </si>
  <si>
    <t>N° Vittorie 3 gruppi sotto U14</t>
  </si>
  <si>
    <t>N° Vittorie 2 gruppi sotto U12</t>
  </si>
  <si>
    <t>N° Vittorie 3 gruppi sotto U12</t>
  </si>
  <si>
    <t>N° Vittorie 2 gruppi o più sopra</t>
  </si>
  <si>
    <t>Vittorie su 3.5</t>
  </si>
  <si>
    <t>Sconfitte con 3.5</t>
  </si>
  <si>
    <t>Totale Vittorie su 3.5</t>
  </si>
  <si>
    <t>Totale Sconfitte su 3.5</t>
  </si>
  <si>
    <t>Vittorie su 3.5 U14</t>
  </si>
  <si>
    <t>Sconfitte con 3.5 U14</t>
  </si>
  <si>
    <t>Vittorie su 3.5 U12</t>
  </si>
  <si>
    <t>Sconfitte con 3.5 U12</t>
  </si>
  <si>
    <t>Vittorie su 3.4</t>
  </si>
  <si>
    <t>Sconfitte con 3.4</t>
  </si>
  <si>
    <t>Totale Vittorie su 3.4</t>
  </si>
  <si>
    <t>Totale Sconfitte su 3.4</t>
  </si>
  <si>
    <t>Vittorie su 3.4 U14</t>
  </si>
  <si>
    <t>Sconfitte con 3.4 U14</t>
  </si>
  <si>
    <t>Vittorie su 3.4 U12</t>
  </si>
  <si>
    <t>Sconfitte con 3.4 U12</t>
  </si>
  <si>
    <t>Vittorie su 3.3</t>
  </si>
  <si>
    <t>Sconfitte con 3.3</t>
  </si>
  <si>
    <t>Totale Vittorie su 3.3</t>
  </si>
  <si>
    <t>Totale Sconfitte su 3.3</t>
  </si>
  <si>
    <t>Vittorie su 3.3 U14</t>
  </si>
  <si>
    <t>Sconfitte con 3.3 U14</t>
  </si>
  <si>
    <t>Vittorie su 3.3 U12</t>
  </si>
  <si>
    <t>Sconfitte con 3.3 U12</t>
  </si>
  <si>
    <t>Vittorie su 3.2</t>
  </si>
  <si>
    <t>Sconfitte con 3.2</t>
  </si>
  <si>
    <t>Totale Vittorie su 3.2</t>
  </si>
  <si>
    <t>Totale Sconfitte su 3.2</t>
  </si>
  <si>
    <t>Vittorie su 3.2 U14</t>
  </si>
  <si>
    <t>Sconfitte con 3.2 U14</t>
  </si>
  <si>
    <t>Vittorie su 3.2 U12</t>
  </si>
  <si>
    <t>Sconfitte con 3.2 U12</t>
  </si>
  <si>
    <t>Vittorie su 3.1</t>
  </si>
  <si>
    <t>Sconfitte con 3.1</t>
  </si>
  <si>
    <t>Totale Vittorie su 3.1</t>
  </si>
  <si>
    <t>Totale Sconfitte su 3.1</t>
  </si>
  <si>
    <t>Vittorie su 3.1 U14</t>
  </si>
  <si>
    <t>Sconfitte con 3.1 U14</t>
  </si>
  <si>
    <t>Vittorie su 3.1 U12</t>
  </si>
  <si>
    <t>Sconfitte con 3.1 U12</t>
  </si>
  <si>
    <t>Vittorie su 2.8</t>
  </si>
  <si>
    <t>Sconfitte con 2.8</t>
  </si>
  <si>
    <t>Totale Vittorie su 2.8</t>
  </si>
  <si>
    <t>Totale Sconfitte su 2.8</t>
  </si>
  <si>
    <t>Vittorie su 2.8 U14</t>
  </si>
  <si>
    <t>Sconfitte con 2.8 U14</t>
  </si>
  <si>
    <t>Vittorie su 2.8 U12</t>
  </si>
  <si>
    <t>Sconfitte con 2.8 U12</t>
  </si>
  <si>
    <t>Vittorie su 2.7</t>
  </si>
  <si>
    <t>Sconfitte con 2.7</t>
  </si>
  <si>
    <t>Totale Vittorie su 2.7</t>
  </si>
  <si>
    <t>Totale Sconfitte su 2.7</t>
  </si>
  <si>
    <t>Vittorie su 2.7 U14</t>
  </si>
  <si>
    <t>Sconfitte con 2.7 U14</t>
  </si>
  <si>
    <t>Vittorie su 2.7 U12</t>
  </si>
  <si>
    <t>Sconfitte con 2.7 U12</t>
  </si>
  <si>
    <t>Vittorie su 2.6</t>
  </si>
  <si>
    <t>Sconfitte con 2.6</t>
  </si>
  <si>
    <t>Totale Vittorie su 2.6</t>
  </si>
  <si>
    <t>Totale Sconfitte su 2.6</t>
  </si>
  <si>
    <t>Vittorie su 2.6 U14</t>
  </si>
  <si>
    <t>Sconfitte con 2.6 U14</t>
  </si>
  <si>
    <t>Vittorie su 2.6 U12</t>
  </si>
  <si>
    <t>Sconfitte con 2.6 U12</t>
  </si>
  <si>
    <t>Vittorie su 2.5</t>
  </si>
  <si>
    <t>Sconfitte con 2.5</t>
  </si>
  <si>
    <t>Totale Vittorie su 2.5</t>
  </si>
  <si>
    <t>Totale Sconfitte su 2.5</t>
  </si>
  <si>
    <t>Vittorie su 2.5 U14</t>
  </si>
  <si>
    <t>Sconfitte con 2.5 U14</t>
  </si>
  <si>
    <t>Vittorie su 2.5 U12</t>
  </si>
  <si>
    <t>Sconfitte con 2.5 U12</t>
  </si>
  <si>
    <t>Vittorie su 2.4</t>
  </si>
  <si>
    <t>Sconfitte con 2.4</t>
  </si>
  <si>
    <t>Totale Vittorie su 2.4</t>
  </si>
  <si>
    <t>Totale Sconfitte su 2.4</t>
  </si>
  <si>
    <t>Vittorie su 2.4 U14</t>
  </si>
  <si>
    <t>Sconfitte con 2.4 U14</t>
  </si>
  <si>
    <t>Vittorie su 2.4 U12</t>
  </si>
  <si>
    <t>Sconfitte con 2.4 U12</t>
  </si>
  <si>
    <t>Vittorie su 2.3</t>
  </si>
  <si>
    <t>Sconfitte con 2.3</t>
  </si>
  <si>
    <t>Totale Vittorie su 2.3</t>
  </si>
  <si>
    <t>Totale Sconfitte su 2.3</t>
  </si>
  <si>
    <t>Vittorie su 2.3 U14</t>
  </si>
  <si>
    <t>Sconfitte con 2.3 U14</t>
  </si>
  <si>
    <t>Vittorie su 2.3 U12</t>
  </si>
  <si>
    <t>Sconfitte con 2.3 U12</t>
  </si>
  <si>
    <t>Vittorie su 2.2</t>
  </si>
  <si>
    <t>Sconfitte con 2.2</t>
  </si>
  <si>
    <t>Totale Vittorie su 2.2</t>
  </si>
  <si>
    <t>Totale Sconfitte su 2.2</t>
  </si>
  <si>
    <t>Vittorie su 2.2 U14</t>
  </si>
  <si>
    <t>Sconfitte con 2.2 U14</t>
  </si>
  <si>
    <t>Vittorie su 2.2 U12</t>
  </si>
  <si>
    <t>Sconfitte con 2.2 U12</t>
  </si>
  <si>
    <t>Vittorie su 2.1</t>
  </si>
  <si>
    <t>Sconfitte con 2.1</t>
  </si>
  <si>
    <t>Totale Vittorie su 2.1</t>
  </si>
  <si>
    <t>Totale Sconfitte su 2.1</t>
  </si>
  <si>
    <t>Vittorie su 2.1 U14</t>
  </si>
  <si>
    <t>Sconfitte con 2.1 U14</t>
  </si>
  <si>
    <t>Vittorie su 2.1 U12</t>
  </si>
  <si>
    <t>Sconfitte con 2.1 U12</t>
  </si>
  <si>
    <t>N° Sconfitte pari classifica</t>
  </si>
  <si>
    <t>N° Sconfitte classifica inferiore</t>
  </si>
  <si>
    <t>N° Vittorie per Assenza</t>
  </si>
  <si>
    <t>Vittorie per assenza</t>
  </si>
  <si>
    <t>N° Sconfitte per Assenza</t>
  </si>
  <si>
    <t>N° Totale Vittorie</t>
  </si>
  <si>
    <t>Vittoria 4 o più gruppi sotto</t>
  </si>
  <si>
    <t>Vittoria 4 o più gruppi sotto U14</t>
  </si>
  <si>
    <t>Vittoria 4 o più gruppi sotto U12</t>
  </si>
  <si>
    <t>N° Vittorie base da considerare</t>
  </si>
  <si>
    <t>N° Vittorie supplementari</t>
  </si>
  <si>
    <t>N° Vittorie Tot. Da considerare</t>
  </si>
  <si>
    <t>Punti attribuiti</t>
  </si>
  <si>
    <t>N° Vittorie 4 o più gruppi sotto</t>
  </si>
  <si>
    <t>N° Vittorie 4 o più gruppi sotto U14</t>
  </si>
  <si>
    <t>N° Vittorie 4 o più gruppi sotto U12</t>
  </si>
  <si>
    <t>Bonus assenza di sconfitte con giacotori di classifica inferiore</t>
  </si>
  <si>
    <t>N° Vittorie classifica inferiore</t>
  </si>
  <si>
    <t>Bonus assenza di sconfitte con giacotori di pari classifica</t>
  </si>
  <si>
    <t>N° Vittorie Tornei miglior iscritto 2 gruppi o più sopra</t>
  </si>
  <si>
    <t>N° Vittorie  Tornei miglior iscritto 1 gruppo sopra</t>
  </si>
  <si>
    <t>N° Vittorie Tornei miglior iscritto pari classifica</t>
  </si>
  <si>
    <t>Vittorie Tornei 4N</t>
  </si>
  <si>
    <t>Vittorie Tornei 3.4</t>
  </si>
  <si>
    <t>Vittorie Tornei 3.3</t>
  </si>
  <si>
    <t>Vittorie Tornei 3.2</t>
  </si>
  <si>
    <t>Vittorie Tornei 3.1</t>
  </si>
  <si>
    <t>Vittorie Tornei 3.5</t>
  </si>
  <si>
    <t>Vittorie Tornei 2.8</t>
  </si>
  <si>
    <t>Vittorie Tornei 2.7</t>
  </si>
  <si>
    <t>Vittorie Tornei 2.6</t>
  </si>
  <si>
    <t>Vittorie Tornei 2.5</t>
  </si>
  <si>
    <t>Vittorie Tornei 2.4</t>
  </si>
  <si>
    <t>Vittorie Tornei 2.3</t>
  </si>
  <si>
    <t>Vittorie Tornei 2.2</t>
  </si>
  <si>
    <t>Vittorie Tornei 2.1</t>
  </si>
  <si>
    <t>N° Vittorie utili 1 gruppo sopra</t>
  </si>
  <si>
    <t>N° Vittorie utili 2 gruppi o più sopra U14</t>
  </si>
  <si>
    <t>N° Vittorie utili 2 gruppi o più sopra U12</t>
  </si>
  <si>
    <t>N° Vittorie utili 1 gruppo sopra U14</t>
  </si>
  <si>
    <t>N° Vittorie utili pari classifica</t>
  </si>
  <si>
    <t>N° Vittorie utili 1 gruppo sopra U12</t>
  </si>
  <si>
    <t>N° Vittorie utili 1 gruppo sotto</t>
  </si>
  <si>
    <t>N° Vittorie utili pari classifica U14</t>
  </si>
  <si>
    <t>N° Vittorie utili pari classifica U12</t>
  </si>
  <si>
    <t>N° Vittorie utili 2 gruppi sotto</t>
  </si>
  <si>
    <t>N° Vittorie utili 1 gruppo sotto U14</t>
  </si>
  <si>
    <t>N° Vittorie utili 3 gruppi sotto</t>
  </si>
  <si>
    <t>N° Vittorie utili 1 gruppo sotto U12</t>
  </si>
  <si>
    <t>N° Vittorie utili 2 gruppi sotto U14</t>
  </si>
  <si>
    <t>N° Vittorie utili 3 gruppi sotto U14</t>
  </si>
  <si>
    <t>N° Vittorie utili 2 gruppi sotto U12</t>
  </si>
  <si>
    <t>N° Vittorie utili 3 gruppi sotto U12</t>
  </si>
  <si>
    <t>N° Vittorie utili 4 o più gruppi sotto</t>
  </si>
  <si>
    <t>N° Vittorie utili 4 o più gruppi sotto U14</t>
  </si>
  <si>
    <t>N° Vittorie utili 4 o più gruppi sotto U12</t>
  </si>
  <si>
    <t>N° Vittorie utili 2 gruppi o più sopra</t>
  </si>
  <si>
    <t>N° Vittorie utili al fine del conteggio</t>
  </si>
  <si>
    <t>N° Vittorie utili Tornei miglior iscritto 2 gruppi o più sopra</t>
  </si>
  <si>
    <t>N° Vittorie utili Tornei miglior iscritto 1 gruppo sopra</t>
  </si>
  <si>
    <t>N° Vittorie utili Tornei miglior iscritto pari classifica</t>
  </si>
  <si>
    <t>Campionati Italiani</t>
  </si>
  <si>
    <t>Vittoria Campionati Italiani</t>
  </si>
  <si>
    <t>Vittoria Campionati Italiani di Categoria (1', 2', 3')</t>
  </si>
  <si>
    <t>Match vinti Campionati Italiani</t>
  </si>
  <si>
    <t>N° Vittorie ai Campionati Italiani di Categoria (1', 2', 3')</t>
  </si>
  <si>
    <t>N° Vittorie utili ai Campionati Italiani di Categoria (1', 2', 3')</t>
  </si>
  <si>
    <t>Capitale di Partenza</t>
  </si>
  <si>
    <t>Vittoria Torneo miglior iscritto 2 gruppi o più sopra</t>
  </si>
  <si>
    <t>Vittoria Torneo miglior iscritto 1 gruppo sopra</t>
  </si>
  <si>
    <t>Vittoria Torneo miglior iscritto pari classifica</t>
  </si>
  <si>
    <t>Match vinto ai Campionati Italiani di Categoria (1', 2', 3')</t>
  </si>
  <si>
    <t>Punti per Match Vinti</t>
  </si>
  <si>
    <t>Punti per tornei vinti</t>
  </si>
  <si>
    <t>TOTALE</t>
  </si>
  <si>
    <t>Retrocessione</t>
  </si>
  <si>
    <t>Promozione</t>
  </si>
  <si>
    <t>RISULTATO</t>
  </si>
  <si>
    <t>Punti per match vinti ai camp. italiani di categoria (1', 2', 3')</t>
  </si>
  <si>
    <t>Bonus per vittoria dei camp. italiani di categoria (1', 2', 3')</t>
  </si>
  <si>
    <t>Superficie</t>
  </si>
  <si>
    <t>NOR, U14, U12</t>
  </si>
  <si>
    <t>2.1 -&gt; 4.5, 4N</t>
  </si>
  <si>
    <r>
      <t>V</t>
    </r>
    <r>
      <rPr>
        <sz val="8"/>
        <rFont val="Arial"/>
        <family val="2"/>
      </rPr>
      <t xml:space="preserve"> (Vinta), </t>
    </r>
    <r>
      <rPr>
        <sz val="8"/>
        <color indexed="10"/>
        <rFont val="Arial"/>
        <family val="2"/>
      </rPr>
      <t>P</t>
    </r>
    <r>
      <rPr>
        <sz val="8"/>
        <rFont val="Arial"/>
        <family val="2"/>
      </rPr>
      <t xml:space="preserve"> (Persa), </t>
    </r>
    <r>
      <rPr>
        <sz val="8"/>
        <color indexed="10"/>
        <rFont val="Arial"/>
        <family val="2"/>
      </rPr>
      <t>AA</t>
    </r>
    <r>
      <rPr>
        <sz val="8"/>
        <rFont val="Arial"/>
        <family val="2"/>
      </rPr>
      <t xml:space="preserve"> (Assenza Avversario), </t>
    </r>
    <r>
      <rPr>
        <sz val="8"/>
        <color indexed="10"/>
        <rFont val="Arial"/>
        <family val="2"/>
      </rPr>
      <t>SA</t>
    </r>
    <r>
      <rPr>
        <sz val="8"/>
        <rFont val="Arial"/>
        <family val="2"/>
      </rPr>
      <t xml:space="preserve"> (Sconfitta per Assenza)</t>
    </r>
  </si>
  <si>
    <r>
      <t>Impatta sul conteggio solo se c'è scritto "</t>
    </r>
    <r>
      <rPr>
        <sz val="8"/>
        <color indexed="10"/>
        <rFont val="Arial"/>
        <family val="2"/>
      </rPr>
      <t>Finale</t>
    </r>
    <r>
      <rPr>
        <sz val="8"/>
        <rFont val="Arial"/>
        <family val="2"/>
      </rPr>
      <t>"</t>
    </r>
  </si>
  <si>
    <r>
      <t>Impatta sul conteggio solo se c'è scritto "</t>
    </r>
    <r>
      <rPr>
        <sz val="8"/>
        <color indexed="10"/>
        <rFont val="Arial"/>
        <family val="2"/>
      </rPr>
      <t>Campionati Italiani</t>
    </r>
    <r>
      <rPr>
        <sz val="8"/>
        <rFont val="Arial"/>
        <family val="2"/>
      </rPr>
      <t>"</t>
    </r>
  </si>
  <si>
    <r>
      <t>VALORI AMMISSIBILI "</t>
    </r>
    <r>
      <rPr>
        <b/>
        <sz val="8"/>
        <rFont val="Arial"/>
        <family val="2"/>
      </rPr>
      <t>Classe</t>
    </r>
    <r>
      <rPr>
        <sz val="8"/>
        <rFont val="Arial"/>
        <family val="2"/>
      </rPr>
      <t>":</t>
    </r>
  </si>
  <si>
    <r>
      <t>VALORI AMMISSIBILI "</t>
    </r>
    <r>
      <rPr>
        <b/>
        <sz val="8"/>
        <rFont val="Arial"/>
        <family val="2"/>
      </rPr>
      <t>Classifica</t>
    </r>
    <r>
      <rPr>
        <sz val="8"/>
        <rFont val="Arial"/>
        <family val="2"/>
      </rPr>
      <t>":</t>
    </r>
  </si>
  <si>
    <r>
      <t>VALORI AMMISSIBILI "</t>
    </r>
    <r>
      <rPr>
        <b/>
        <sz val="8"/>
        <rFont val="Arial"/>
        <family val="2"/>
      </rPr>
      <t>Vinta/Persa (V/P)</t>
    </r>
    <r>
      <rPr>
        <sz val="8"/>
        <rFont val="Arial"/>
        <family val="2"/>
      </rPr>
      <t>":</t>
    </r>
  </si>
  <si>
    <r>
      <t>VALORI AMMISSIBILI "</t>
    </r>
    <r>
      <rPr>
        <b/>
        <sz val="8"/>
        <rFont val="Arial"/>
        <family val="2"/>
      </rPr>
      <t>Livello</t>
    </r>
    <r>
      <rPr>
        <sz val="8"/>
        <rFont val="Arial"/>
        <family val="2"/>
      </rPr>
      <t>":</t>
    </r>
  </si>
  <si>
    <r>
      <t>VALORI AMMISSIBILI "</t>
    </r>
    <r>
      <rPr>
        <b/>
        <sz val="8"/>
        <rFont val="Arial"/>
        <family val="2"/>
      </rPr>
      <t>Manifestazione</t>
    </r>
    <r>
      <rPr>
        <sz val="8"/>
        <rFont val="Arial"/>
        <family val="2"/>
      </rPr>
      <t>":</t>
    </r>
  </si>
  <si>
    <r>
      <t>VALORI AMMISSIBILI "</t>
    </r>
    <r>
      <rPr>
        <b/>
        <sz val="8"/>
        <rFont val="Arial"/>
        <family val="2"/>
      </rPr>
      <t>Limite</t>
    </r>
    <r>
      <rPr>
        <sz val="8"/>
        <rFont val="Arial"/>
        <family val="2"/>
      </rPr>
      <t>":</t>
    </r>
  </si>
  <si>
    <t>1/8</t>
  </si>
  <si>
    <t>TERRA</t>
  </si>
  <si>
    <t>MASTER RAS (TORNEO 4a CAT.)</t>
  </si>
  <si>
    <t>CT LAVAGNA</t>
  </si>
  <si>
    <t>LAVAGNA</t>
  </si>
  <si>
    <t>1/16</t>
  </si>
  <si>
    <t>D1</t>
  </si>
  <si>
    <t>GIRONE</t>
  </si>
  <si>
    <t>6/7 (6) 6/3 6/1</t>
  </si>
  <si>
    <t>TC LA FATTORIA</t>
  </si>
  <si>
    <t>SESTRI LEVANTE</t>
  </si>
  <si>
    <t>3/6 5/7</t>
  </si>
  <si>
    <t>Classifica del giocatore di più alta classifica iscritto al torneo, lasciare vuoto se è una gara a squadre</t>
  </si>
  <si>
    <t>PIPPO</t>
  </si>
  <si>
    <t>PLUTO</t>
  </si>
  <si>
    <t>PAPERINO</t>
  </si>
  <si>
    <t>6/0 6/2</t>
  </si>
  <si>
    <t>CLASSIFICA 2008: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</si>
</sst>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dd/mm/yy"/>
    <numFmt numFmtId="175" formatCode="[$-410]dddd\ d\ mmmm\ yyyy"/>
    <numFmt numFmtId="176" formatCode="dd/mm/yy;@"/>
    <numFmt numFmtId="177" formatCode="[$€-2]\ #.##000_);[Red]\([$€-2]\ #.##000\)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left" textRotation="90"/>
    </xf>
    <xf numFmtId="49" fontId="1" fillId="0" borderId="1" xfId="0" applyNumberFormat="1" applyFont="1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textRotation="90"/>
    </xf>
    <xf numFmtId="49" fontId="1" fillId="3" borderId="1" xfId="0" applyNumberFormat="1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 textRotation="90"/>
    </xf>
    <xf numFmtId="49" fontId="1" fillId="0" borderId="1" xfId="0" applyNumberFormat="1" applyFont="1" applyBorder="1" applyAlignment="1">
      <alignment horizontal="center" textRotation="90"/>
    </xf>
    <xf numFmtId="49" fontId="2" fillId="7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49" fontId="2" fillId="7" borderId="0" xfId="0" applyNumberFormat="1" applyFont="1" applyFill="1" applyAlignment="1">
      <alignment horizontal="left"/>
    </xf>
    <xf numFmtId="0" fontId="3" fillId="7" borderId="0" xfId="0" applyFont="1" applyFill="1" applyAlignment="1">
      <alignment horizontal="center"/>
    </xf>
    <xf numFmtId="0" fontId="3" fillId="7" borderId="0" xfId="0" applyFont="1" applyFill="1" applyAlignment="1">
      <alignment/>
    </xf>
    <xf numFmtId="49" fontId="2" fillId="7" borderId="0" xfId="0" applyNumberFormat="1" applyFont="1" applyFill="1" applyAlignment="1">
      <alignment/>
    </xf>
    <xf numFmtId="0" fontId="2" fillId="7" borderId="0" xfId="0" applyNumberFormat="1" applyFont="1" applyFill="1" applyAlignment="1">
      <alignment horizontal="left"/>
    </xf>
    <xf numFmtId="0" fontId="0" fillId="0" borderId="0" xfId="0" applyNumberFormat="1" applyFont="1" applyAlignment="1">
      <alignment horizontal="center"/>
    </xf>
    <xf numFmtId="20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8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textRotation="90" wrapText="1"/>
    </xf>
    <xf numFmtId="0" fontId="4" fillId="6" borderId="3" xfId="0" applyNumberFormat="1" applyFont="1" applyFill="1" applyBorder="1" applyAlignment="1">
      <alignment horizontal="center" textRotation="90" wrapText="1"/>
    </xf>
    <xf numFmtId="0" fontId="4" fillId="6" borderId="4" xfId="0" applyNumberFormat="1" applyFont="1" applyFill="1" applyBorder="1" applyAlignment="1">
      <alignment horizontal="center" textRotation="90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" fontId="4" fillId="8" borderId="7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1" fontId="4" fillId="6" borderId="8" xfId="0" applyNumberFormat="1" applyFont="1" applyFill="1" applyBorder="1" applyAlignment="1">
      <alignment horizontal="center" vertical="center" wrapText="1"/>
    </xf>
    <xf numFmtId="1" fontId="4" fillId="6" borderId="9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1" fontId="4" fillId="8" borderId="12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1" fontId="4" fillId="6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4" fillId="8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4" fillId="6" borderId="17" xfId="0" applyNumberFormat="1" applyFont="1" applyFill="1" applyBorder="1" applyAlignment="1">
      <alignment horizontal="center"/>
    </xf>
    <xf numFmtId="1" fontId="4" fillId="6" borderId="18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4" fillId="5" borderId="7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4" fillId="9" borderId="8" xfId="0" applyNumberFormat="1" applyFont="1" applyFill="1" applyBorder="1" applyAlignment="1">
      <alignment horizontal="center"/>
    </xf>
    <xf numFmtId="1" fontId="4" fillId="9" borderId="9" xfId="0" applyNumberFormat="1" applyFont="1" applyFill="1" applyBorder="1" applyAlignment="1">
      <alignment horizontal="center" vertical="center" wrapText="1"/>
    </xf>
    <xf numFmtId="1" fontId="4" fillId="5" borderId="12" xfId="0" applyNumberFormat="1" applyFont="1" applyFill="1" applyBorder="1" applyAlignment="1">
      <alignment horizontal="center"/>
    </xf>
    <xf numFmtId="1" fontId="4" fillId="9" borderId="1" xfId="0" applyNumberFormat="1" applyFont="1" applyFill="1" applyBorder="1" applyAlignment="1">
      <alignment horizontal="center"/>
    </xf>
    <xf numFmtId="1" fontId="4" fillId="9" borderId="13" xfId="0" applyNumberFormat="1" applyFont="1" applyFill="1" applyBorder="1" applyAlignment="1">
      <alignment horizontal="center" vertical="center" wrapText="1"/>
    </xf>
    <xf numFmtId="1" fontId="4" fillId="5" borderId="16" xfId="0" applyNumberFormat="1" applyFont="1" applyFill="1" applyBorder="1" applyAlignment="1">
      <alignment horizontal="center"/>
    </xf>
    <xf numFmtId="1" fontId="4" fillId="9" borderId="17" xfId="0" applyNumberFormat="1" applyFont="1" applyFill="1" applyBorder="1" applyAlignment="1">
      <alignment horizontal="center"/>
    </xf>
    <xf numFmtId="1" fontId="4" fillId="9" borderId="18" xfId="0" applyNumberFormat="1" applyFont="1" applyFill="1" applyBorder="1" applyAlignment="1">
      <alignment horizontal="center" vertical="center" wrapText="1"/>
    </xf>
    <xf numFmtId="1" fontId="4" fillId="10" borderId="7" xfId="0" applyNumberFormat="1" applyFont="1" applyFill="1" applyBorder="1" applyAlignment="1">
      <alignment horizontal="center"/>
    </xf>
    <xf numFmtId="1" fontId="4" fillId="11" borderId="8" xfId="0" applyNumberFormat="1" applyFont="1" applyFill="1" applyBorder="1" applyAlignment="1">
      <alignment horizontal="center"/>
    </xf>
    <xf numFmtId="1" fontId="4" fillId="11" borderId="9" xfId="0" applyNumberFormat="1" applyFont="1" applyFill="1" applyBorder="1" applyAlignment="1">
      <alignment horizontal="center" vertical="center" wrapText="1"/>
    </xf>
    <xf numFmtId="1" fontId="4" fillId="10" borderId="12" xfId="0" applyNumberFormat="1" applyFont="1" applyFill="1" applyBorder="1" applyAlignment="1">
      <alignment horizontal="center"/>
    </xf>
    <xf numFmtId="1" fontId="4" fillId="11" borderId="1" xfId="0" applyNumberFormat="1" applyFont="1" applyFill="1" applyBorder="1" applyAlignment="1">
      <alignment horizontal="center"/>
    </xf>
    <xf numFmtId="1" fontId="4" fillId="11" borderId="13" xfId="0" applyNumberFormat="1" applyFont="1" applyFill="1" applyBorder="1" applyAlignment="1">
      <alignment horizontal="center" vertical="center" wrapText="1"/>
    </xf>
    <xf numFmtId="1" fontId="4" fillId="10" borderId="16" xfId="0" applyNumberFormat="1" applyFont="1" applyFill="1" applyBorder="1" applyAlignment="1">
      <alignment horizontal="center"/>
    </xf>
    <xf numFmtId="1" fontId="4" fillId="11" borderId="17" xfId="0" applyNumberFormat="1" applyFont="1" applyFill="1" applyBorder="1" applyAlignment="1">
      <alignment horizontal="center"/>
    </xf>
    <xf numFmtId="1" fontId="4" fillId="11" borderId="1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0" fontId="4" fillId="12" borderId="1" xfId="0" applyFont="1" applyFill="1" applyBorder="1" applyAlignment="1">
      <alignment horizontal="center" vertical="center"/>
    </xf>
    <xf numFmtId="49" fontId="4" fillId="1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0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4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J7" sqref="J7"/>
    </sheetView>
  </sheetViews>
  <sheetFormatPr defaultColWidth="9.140625" defaultRowHeight="12.75"/>
  <cols>
    <col min="1" max="1" width="28.140625" style="106" customWidth="1"/>
    <col min="2" max="2" width="21.421875" style="106" bestFit="1" customWidth="1"/>
    <col min="3" max="3" width="20.57421875" style="106" customWidth="1"/>
    <col min="4" max="4" width="12.7109375" style="106" bestFit="1" customWidth="1"/>
    <col min="5" max="5" width="8.7109375" style="106" bestFit="1" customWidth="1"/>
    <col min="6" max="6" width="21.8515625" style="106" bestFit="1" customWidth="1"/>
    <col min="7" max="7" width="6.8515625" style="56" bestFit="1" customWidth="1"/>
    <col min="8" max="8" width="8.57421875" style="48" bestFit="1" customWidth="1"/>
    <col min="9" max="9" width="13.28125" style="99" bestFit="1" customWidth="1"/>
    <col min="10" max="10" width="14.28125" style="56" bestFit="1" customWidth="1"/>
    <col min="11" max="11" width="6.140625" style="48" bestFit="1" customWidth="1"/>
    <col min="12" max="12" width="6.00390625" style="99" bestFit="1" customWidth="1"/>
    <col min="13" max="16384" width="9.140625" style="99" customWidth="1"/>
  </cols>
  <sheetData>
    <row r="1" spans="1:12" s="94" customFormat="1" ht="11.25">
      <c r="A1" s="92" t="s">
        <v>2</v>
      </c>
      <c r="B1" s="92" t="s">
        <v>7</v>
      </c>
      <c r="C1" s="92" t="s">
        <v>8</v>
      </c>
      <c r="D1" s="92" t="s">
        <v>321</v>
      </c>
      <c r="E1" s="92" t="s">
        <v>83</v>
      </c>
      <c r="F1" s="92" t="s">
        <v>4</v>
      </c>
      <c r="G1" s="92" t="s">
        <v>22</v>
      </c>
      <c r="H1" s="93" t="s">
        <v>5</v>
      </c>
      <c r="I1" s="92" t="s">
        <v>3</v>
      </c>
      <c r="J1" s="92" t="s">
        <v>6</v>
      </c>
      <c r="K1" s="93" t="s">
        <v>23</v>
      </c>
      <c r="L1" s="93" t="s">
        <v>77</v>
      </c>
    </row>
    <row r="2" spans="1:12" ht="11.25">
      <c r="A2" s="95" t="s">
        <v>339</v>
      </c>
      <c r="B2" s="95" t="s">
        <v>336</v>
      </c>
      <c r="C2" s="95" t="s">
        <v>337</v>
      </c>
      <c r="D2" s="95" t="s">
        <v>334</v>
      </c>
      <c r="E2" s="96">
        <v>39250</v>
      </c>
      <c r="F2" s="95" t="s">
        <v>346</v>
      </c>
      <c r="G2" s="100" t="s">
        <v>33</v>
      </c>
      <c r="H2" s="98" t="s">
        <v>9</v>
      </c>
      <c r="I2" s="97" t="s">
        <v>341</v>
      </c>
      <c r="J2" s="97" t="s">
        <v>10</v>
      </c>
      <c r="K2" s="98" t="s">
        <v>340</v>
      </c>
      <c r="L2" s="98" t="s">
        <v>0</v>
      </c>
    </row>
    <row r="3" spans="1:12" ht="11.25">
      <c r="A3" s="95" t="s">
        <v>335</v>
      </c>
      <c r="B3" s="95" t="s">
        <v>342</v>
      </c>
      <c r="C3" s="95" t="s">
        <v>343</v>
      </c>
      <c r="D3" s="95" t="s">
        <v>334</v>
      </c>
      <c r="E3" s="96">
        <v>39256</v>
      </c>
      <c r="F3" s="95" t="s">
        <v>347</v>
      </c>
      <c r="G3" s="100" t="s">
        <v>33</v>
      </c>
      <c r="H3" s="98" t="s">
        <v>9</v>
      </c>
      <c r="I3" s="97" t="s">
        <v>349</v>
      </c>
      <c r="J3" s="97" t="s">
        <v>15</v>
      </c>
      <c r="K3" s="98" t="s">
        <v>338</v>
      </c>
      <c r="L3" s="98" t="s">
        <v>0</v>
      </c>
    </row>
    <row r="4" spans="1:12" ht="11.25">
      <c r="A4" s="95" t="s">
        <v>335</v>
      </c>
      <c r="B4" s="95" t="s">
        <v>342</v>
      </c>
      <c r="C4" s="95" t="s">
        <v>343</v>
      </c>
      <c r="D4" s="95" t="s">
        <v>334</v>
      </c>
      <c r="E4" s="96">
        <v>39257</v>
      </c>
      <c r="F4" s="95" t="s">
        <v>348</v>
      </c>
      <c r="G4" s="100" t="s">
        <v>33</v>
      </c>
      <c r="H4" s="98" t="s">
        <v>9</v>
      </c>
      <c r="I4" s="97" t="s">
        <v>344</v>
      </c>
      <c r="J4" s="97" t="s">
        <v>15</v>
      </c>
      <c r="K4" s="98" t="s">
        <v>333</v>
      </c>
      <c r="L4" s="98" t="s">
        <v>0</v>
      </c>
    </row>
    <row r="5" spans="1:12" ht="11.25">
      <c r="A5" s="95"/>
      <c r="B5" s="95"/>
      <c r="C5" s="95"/>
      <c r="D5" s="95"/>
      <c r="E5" s="96"/>
      <c r="F5" s="95"/>
      <c r="G5" s="100"/>
      <c r="H5" s="98"/>
      <c r="I5" s="97"/>
      <c r="J5" s="97"/>
      <c r="K5" s="98"/>
      <c r="L5" s="98"/>
    </row>
    <row r="6" spans="1:12" ht="11.25">
      <c r="A6" s="95"/>
      <c r="B6" s="95"/>
      <c r="C6" s="95"/>
      <c r="D6" s="95"/>
      <c r="E6" s="96"/>
      <c r="F6" s="95"/>
      <c r="G6" s="100"/>
      <c r="H6" s="98"/>
      <c r="I6" s="97"/>
      <c r="J6" s="97"/>
      <c r="K6" s="98"/>
      <c r="L6" s="98"/>
    </row>
    <row r="7" spans="1:12" ht="11.25">
      <c r="A7" s="95"/>
      <c r="B7" s="95"/>
      <c r="C7" s="95"/>
      <c r="D7" s="95"/>
      <c r="E7" s="96"/>
      <c r="F7" s="95"/>
      <c r="G7" s="100"/>
      <c r="H7" s="98"/>
      <c r="I7" s="97"/>
      <c r="J7" s="97"/>
      <c r="K7" s="98"/>
      <c r="L7" s="98"/>
    </row>
    <row r="8" spans="1:12" ht="11.25">
      <c r="A8" s="95"/>
      <c r="B8" s="95"/>
      <c r="C8" s="95"/>
      <c r="D8" s="95"/>
      <c r="E8" s="96"/>
      <c r="F8" s="95"/>
      <c r="G8" s="100"/>
      <c r="H8" s="98"/>
      <c r="I8" s="97"/>
      <c r="J8" s="97"/>
      <c r="K8" s="98"/>
      <c r="L8" s="98"/>
    </row>
    <row r="9" spans="1:12" ht="11.25">
      <c r="A9" s="95"/>
      <c r="B9" s="95"/>
      <c r="C9" s="95"/>
      <c r="D9" s="95"/>
      <c r="E9" s="96"/>
      <c r="F9" s="95"/>
      <c r="G9" s="100"/>
      <c r="H9" s="98"/>
      <c r="I9" s="97"/>
      <c r="J9" s="97"/>
      <c r="K9" s="98"/>
      <c r="L9" s="98"/>
    </row>
    <row r="10" spans="1:12" ht="11.25">
      <c r="A10" s="95"/>
      <c r="B10" s="95"/>
      <c r="C10" s="95"/>
      <c r="D10" s="95"/>
      <c r="E10" s="96"/>
      <c r="F10" s="95"/>
      <c r="G10" s="100"/>
      <c r="H10" s="98"/>
      <c r="I10" s="97"/>
      <c r="J10" s="97"/>
      <c r="K10" s="98"/>
      <c r="L10" s="98"/>
    </row>
    <row r="11" spans="1:12" ht="11.25">
      <c r="A11" s="95"/>
      <c r="B11" s="95"/>
      <c r="C11" s="95"/>
      <c r="D11" s="95"/>
      <c r="E11" s="96"/>
      <c r="F11" s="95"/>
      <c r="G11" s="100"/>
      <c r="H11" s="98"/>
      <c r="I11" s="97"/>
      <c r="J11" s="97"/>
      <c r="K11" s="98"/>
      <c r="L11" s="98"/>
    </row>
    <row r="12" spans="1:12" ht="11.25">
      <c r="A12" s="95"/>
      <c r="B12" s="95"/>
      <c r="C12" s="95"/>
      <c r="D12" s="95"/>
      <c r="E12" s="96"/>
      <c r="F12" s="95"/>
      <c r="G12" s="100"/>
      <c r="H12" s="98"/>
      <c r="I12" s="97"/>
      <c r="J12" s="97"/>
      <c r="K12" s="98"/>
      <c r="L12" s="98"/>
    </row>
    <row r="13" spans="1:12" ht="11.25">
      <c r="A13" s="95"/>
      <c r="B13" s="95"/>
      <c r="C13" s="95"/>
      <c r="D13" s="95"/>
      <c r="E13" s="96"/>
      <c r="F13" s="95"/>
      <c r="G13" s="100"/>
      <c r="H13" s="98"/>
      <c r="I13" s="97"/>
      <c r="J13" s="97"/>
      <c r="K13" s="98"/>
      <c r="L13" s="98"/>
    </row>
    <row r="14" spans="1:12" ht="11.25">
      <c r="A14" s="95"/>
      <c r="B14" s="95"/>
      <c r="C14" s="95"/>
      <c r="D14" s="95"/>
      <c r="E14" s="96"/>
      <c r="F14" s="95"/>
      <c r="G14" s="100"/>
      <c r="H14" s="98"/>
      <c r="I14" s="97"/>
      <c r="J14" s="97"/>
      <c r="K14" s="98"/>
      <c r="L14" s="98"/>
    </row>
    <row r="15" spans="1:12" ht="11.25">
      <c r="A15" s="95"/>
      <c r="B15" s="95"/>
      <c r="C15" s="95"/>
      <c r="D15" s="95"/>
      <c r="E15" s="96"/>
      <c r="F15" s="95"/>
      <c r="G15" s="100"/>
      <c r="H15" s="98"/>
      <c r="I15" s="97"/>
      <c r="J15" s="97"/>
      <c r="K15" s="98"/>
      <c r="L15" s="98"/>
    </row>
    <row r="16" spans="1:12" ht="11.25">
      <c r="A16" s="95"/>
      <c r="B16" s="95"/>
      <c r="C16" s="95"/>
      <c r="D16" s="95"/>
      <c r="E16" s="96"/>
      <c r="F16" s="95"/>
      <c r="G16" s="100"/>
      <c r="H16" s="98"/>
      <c r="I16" s="97"/>
      <c r="J16" s="97"/>
      <c r="K16" s="98"/>
      <c r="L16" s="98"/>
    </row>
    <row r="17" spans="1:12" ht="11.25">
      <c r="A17" s="95"/>
      <c r="B17" s="95"/>
      <c r="C17" s="95"/>
      <c r="D17" s="95"/>
      <c r="E17" s="96"/>
      <c r="F17" s="95"/>
      <c r="G17" s="100"/>
      <c r="H17" s="98"/>
      <c r="I17" s="97"/>
      <c r="J17" s="97"/>
      <c r="K17" s="98"/>
      <c r="L17" s="98"/>
    </row>
    <row r="18" spans="1:12" ht="11.25">
      <c r="A18" s="95"/>
      <c r="B18" s="95"/>
      <c r="C18" s="95"/>
      <c r="D18" s="95"/>
      <c r="E18" s="96"/>
      <c r="F18" s="95"/>
      <c r="G18" s="100"/>
      <c r="H18" s="98"/>
      <c r="I18" s="97"/>
      <c r="J18" s="97"/>
      <c r="K18" s="98"/>
      <c r="L18" s="98"/>
    </row>
    <row r="19" spans="1:12" ht="11.25">
      <c r="A19" s="95"/>
      <c r="B19" s="95"/>
      <c r="C19" s="95"/>
      <c r="D19" s="95"/>
      <c r="E19" s="96"/>
      <c r="F19" s="95"/>
      <c r="G19" s="100"/>
      <c r="H19" s="98"/>
      <c r="I19" s="97"/>
      <c r="J19" s="97"/>
      <c r="K19" s="98"/>
      <c r="L19" s="98"/>
    </row>
    <row r="20" spans="1:12" ht="11.25">
      <c r="A20" s="95"/>
      <c r="B20" s="95"/>
      <c r="C20" s="95"/>
      <c r="D20" s="95"/>
      <c r="E20" s="96"/>
      <c r="F20" s="95"/>
      <c r="G20" s="100"/>
      <c r="H20" s="98"/>
      <c r="I20" s="97"/>
      <c r="J20" s="97"/>
      <c r="K20" s="98"/>
      <c r="L20" s="98"/>
    </row>
    <row r="21" spans="1:12" s="104" customFormat="1" ht="11.25">
      <c r="A21" s="101"/>
      <c r="B21" s="101"/>
      <c r="C21" s="101"/>
      <c r="D21" s="101"/>
      <c r="E21" s="101"/>
      <c r="F21" s="101"/>
      <c r="G21" s="102"/>
      <c r="H21" s="103"/>
      <c r="I21" s="102"/>
      <c r="J21" s="102"/>
      <c r="K21" s="103"/>
      <c r="L21" s="103"/>
    </row>
    <row r="22" spans="1:12" s="104" customFormat="1" ht="11.25">
      <c r="A22" s="101"/>
      <c r="B22" s="101"/>
      <c r="C22" s="101"/>
      <c r="D22" s="101"/>
      <c r="E22" s="101"/>
      <c r="F22" s="101"/>
      <c r="G22" s="102"/>
      <c r="H22" s="103"/>
      <c r="I22" s="102"/>
      <c r="J22" s="102"/>
      <c r="K22" s="103"/>
      <c r="L22" s="103"/>
    </row>
    <row r="23" spans="1:12" s="104" customFormat="1" ht="11.25">
      <c r="A23" s="101"/>
      <c r="B23" s="101"/>
      <c r="C23" s="101"/>
      <c r="D23" s="101"/>
      <c r="E23" s="101"/>
      <c r="F23" s="101"/>
      <c r="G23" s="102"/>
      <c r="H23" s="103"/>
      <c r="I23" s="102"/>
      <c r="J23" s="102"/>
      <c r="K23" s="103"/>
      <c r="L23" s="103"/>
    </row>
    <row r="24" spans="1:12" s="104" customFormat="1" ht="11.25">
      <c r="A24" s="101"/>
      <c r="B24" s="101"/>
      <c r="C24" s="101"/>
      <c r="D24" s="101"/>
      <c r="E24" s="101"/>
      <c r="F24" s="101"/>
      <c r="G24" s="102"/>
      <c r="H24" s="103"/>
      <c r="I24" s="102"/>
      <c r="J24" s="102"/>
      <c r="K24" s="103"/>
      <c r="L24" s="103"/>
    </row>
    <row r="25" spans="1:12" s="104" customFormat="1" ht="11.25">
      <c r="A25" s="101" t="s">
        <v>327</v>
      </c>
      <c r="C25" s="105" t="s">
        <v>322</v>
      </c>
      <c r="D25" s="101"/>
      <c r="G25" s="102"/>
      <c r="H25" s="103"/>
      <c r="I25" s="102"/>
      <c r="J25" s="102"/>
      <c r="K25" s="103"/>
      <c r="L25" s="103"/>
    </row>
    <row r="26" spans="1:12" s="104" customFormat="1" ht="11.25">
      <c r="A26" s="101" t="s">
        <v>328</v>
      </c>
      <c r="C26" s="105" t="s">
        <v>323</v>
      </c>
      <c r="D26" s="101"/>
      <c r="G26" s="102"/>
      <c r="H26" s="103"/>
      <c r="I26" s="102"/>
      <c r="J26" s="102"/>
      <c r="K26" s="103"/>
      <c r="L26" s="103"/>
    </row>
    <row r="27" spans="1:12" s="104" customFormat="1" ht="11.25">
      <c r="A27" s="101" t="s">
        <v>329</v>
      </c>
      <c r="B27" s="101"/>
      <c r="C27" s="105" t="s">
        <v>324</v>
      </c>
      <c r="D27" s="101"/>
      <c r="G27" s="102"/>
      <c r="H27" s="103"/>
      <c r="I27" s="102"/>
      <c r="J27" s="102"/>
      <c r="K27" s="103"/>
      <c r="L27" s="103"/>
    </row>
    <row r="28" spans="1:12" s="104" customFormat="1" ht="11.25">
      <c r="A28" s="101" t="s">
        <v>330</v>
      </c>
      <c r="B28" s="101"/>
      <c r="C28" s="101" t="s">
        <v>325</v>
      </c>
      <c r="D28" s="101"/>
      <c r="G28" s="102"/>
      <c r="H28" s="103"/>
      <c r="I28" s="102"/>
      <c r="J28" s="102"/>
      <c r="K28" s="103"/>
      <c r="L28" s="103"/>
    </row>
    <row r="29" spans="1:12" s="104" customFormat="1" ht="11.25">
      <c r="A29" s="101" t="s">
        <v>331</v>
      </c>
      <c r="B29" s="101"/>
      <c r="C29" s="101" t="s">
        <v>326</v>
      </c>
      <c r="D29" s="101"/>
      <c r="E29" s="101"/>
      <c r="F29" s="101"/>
      <c r="G29" s="102"/>
      <c r="H29" s="103"/>
      <c r="I29" s="102"/>
      <c r="J29" s="102"/>
      <c r="K29" s="103"/>
      <c r="L29" s="103"/>
    </row>
    <row r="30" spans="1:11" s="104" customFormat="1" ht="11.25">
      <c r="A30" s="101" t="s">
        <v>332</v>
      </c>
      <c r="B30" s="101"/>
      <c r="C30" s="101" t="s">
        <v>345</v>
      </c>
      <c r="D30" s="101"/>
      <c r="E30" s="101"/>
      <c r="F30" s="101"/>
      <c r="G30" s="102"/>
      <c r="H30" s="103"/>
      <c r="J30" s="102"/>
      <c r="K30" s="103"/>
    </row>
  </sheetData>
  <conditionalFormatting sqref="J21:J29">
    <cfRule type="cellIs" priority="1" dxfId="0" operator="equal" stopIfTrue="1">
      <formula>"V"</formula>
    </cfRule>
    <cfRule type="cellIs" priority="2" dxfId="1" operator="equal" stopIfTrue="1">
      <formula>"P"</formula>
    </cfRule>
  </conditionalFormatting>
  <conditionalFormatting sqref="A2:A20">
    <cfRule type="expression" priority="3" dxfId="0" stopIfTrue="1">
      <formula>J2="V"</formula>
    </cfRule>
  </conditionalFormatting>
  <conditionalFormatting sqref="B2:B20">
    <cfRule type="expression" priority="4" dxfId="0" stopIfTrue="1">
      <formula>J2="V"</formula>
    </cfRule>
  </conditionalFormatting>
  <conditionalFormatting sqref="C2:C20">
    <cfRule type="expression" priority="5" dxfId="0" stopIfTrue="1">
      <formula>J2="V"</formula>
    </cfRule>
  </conditionalFormatting>
  <conditionalFormatting sqref="E2:E20">
    <cfRule type="expression" priority="6" dxfId="0" stopIfTrue="1">
      <formula>J2="V"</formula>
    </cfRule>
  </conditionalFormatting>
  <conditionalFormatting sqref="F2:F20">
    <cfRule type="expression" priority="7" dxfId="0" stopIfTrue="1">
      <formula>J2="V"</formula>
    </cfRule>
  </conditionalFormatting>
  <conditionalFormatting sqref="G2:G20">
    <cfRule type="expression" priority="8" dxfId="0" stopIfTrue="1">
      <formula>J2="V"</formula>
    </cfRule>
  </conditionalFormatting>
  <conditionalFormatting sqref="H2:H20">
    <cfRule type="expression" priority="9" dxfId="0" stopIfTrue="1">
      <formula>J2="V"</formula>
    </cfRule>
  </conditionalFormatting>
  <conditionalFormatting sqref="I2:I20">
    <cfRule type="expression" priority="10" dxfId="0" stopIfTrue="1">
      <formula>J2="V"</formula>
    </cfRule>
  </conditionalFormatting>
  <conditionalFormatting sqref="K2:K20">
    <cfRule type="expression" priority="11" dxfId="0" stopIfTrue="1">
      <formula>J2="V"</formula>
    </cfRule>
  </conditionalFormatting>
  <conditionalFormatting sqref="D2:D20">
    <cfRule type="expression" priority="12" dxfId="0" stopIfTrue="1">
      <formula>J2="V"</formula>
    </cfRule>
  </conditionalFormatting>
  <conditionalFormatting sqref="L2:L20">
    <cfRule type="expression" priority="13" dxfId="0" stopIfTrue="1">
      <formula>J2="V"</formula>
    </cfRule>
  </conditionalFormatting>
  <conditionalFormatting sqref="J2:J20">
    <cfRule type="expression" priority="14" dxfId="0" stopIfTrue="1">
      <formula>J2="V"</formula>
    </cfRule>
  </conditionalFormatting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5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00390625" style="9" customWidth="1"/>
    <col min="2" max="2" width="5.7109375" style="2" customWidth="1"/>
    <col min="3" max="8" width="5.7109375" style="0" customWidth="1"/>
    <col min="9" max="9" width="10.00390625" style="37" customWidth="1"/>
    <col min="10" max="11" width="5.7109375" style="0" customWidth="1"/>
    <col min="12" max="12" width="20.57421875" style="37" bestFit="1" customWidth="1"/>
    <col min="13" max="13" width="20.421875" style="0" bestFit="1" customWidth="1"/>
    <col min="14" max="19" width="3.28125" style="0" bestFit="1" customWidth="1"/>
    <col min="20" max="84" width="3.28125" style="0" customWidth="1"/>
  </cols>
  <sheetData>
    <row r="1" spans="1:14" s="31" customFormat="1" ht="18">
      <c r="A1" s="32"/>
      <c r="B1" s="30"/>
      <c r="C1" s="33"/>
      <c r="D1" s="32"/>
      <c r="E1" s="34"/>
      <c r="F1" s="32" t="s">
        <v>350</v>
      </c>
      <c r="G1" s="34"/>
      <c r="H1" s="35"/>
      <c r="I1" s="36"/>
      <c r="J1" s="32"/>
      <c r="K1" s="32" t="s">
        <v>9</v>
      </c>
      <c r="L1" s="36"/>
      <c r="M1" s="36"/>
      <c r="N1" s="36"/>
    </row>
    <row r="2" ht="5.25" customHeight="1" thickBot="1">
      <c r="K2" s="38"/>
    </row>
    <row r="3" spans="1:14" s="48" customFormat="1" ht="163.5" thickBot="1">
      <c r="A3" s="42"/>
      <c r="B3" s="43" t="s">
        <v>308</v>
      </c>
      <c r="C3" s="43" t="s">
        <v>313</v>
      </c>
      <c r="D3" s="43" t="s">
        <v>257</v>
      </c>
      <c r="E3" s="43" t="s">
        <v>259</v>
      </c>
      <c r="F3" s="43" t="s">
        <v>314</v>
      </c>
      <c r="G3" s="43" t="s">
        <v>319</v>
      </c>
      <c r="H3" s="43" t="s">
        <v>320</v>
      </c>
      <c r="I3" s="44" t="s">
        <v>315</v>
      </c>
      <c r="J3" s="43" t="s">
        <v>317</v>
      </c>
      <c r="K3" s="43" t="s">
        <v>316</v>
      </c>
      <c r="L3" s="45" t="s">
        <v>318</v>
      </c>
      <c r="M3" s="46"/>
      <c r="N3" s="47"/>
    </row>
    <row r="4" spans="1:14" s="56" customFormat="1" ht="11.25">
      <c r="A4" s="49" t="s">
        <v>9</v>
      </c>
      <c r="B4" s="50">
        <v>5</v>
      </c>
      <c r="C4" s="51">
        <f>MMULT('Foglio di appoggio 2'!AN3:BH3,Regolamento!B4:B24)</f>
        <v>20</v>
      </c>
      <c r="D4" s="51">
        <f>IF('Foglio di appoggio 2'!AF3,Regolamento!B26,0)</f>
        <v>0</v>
      </c>
      <c r="E4" s="51">
        <f>IF('Foglio di appoggio 2'!AG3,Regolamento!B27,0)</f>
        <v>0</v>
      </c>
      <c r="F4" s="51">
        <f>MMULT('Foglio di appoggio 2'!BN3:BP3,Regolamento!E4:E6)</f>
        <v>0</v>
      </c>
      <c r="G4" s="51">
        <f>'Foglio di appoggio 2'!BS3*Regolamento!E8</f>
        <v>0</v>
      </c>
      <c r="H4" s="51">
        <f>IF('Foglio di appoggio 2'!BT3,Regolamento!E9,0)</f>
        <v>0</v>
      </c>
      <c r="I4" s="52">
        <f>SUM(B4:H4)</f>
        <v>25</v>
      </c>
      <c r="J4" s="51">
        <v>100</v>
      </c>
      <c r="K4" s="51"/>
      <c r="L4" s="53" t="str">
        <f>IF(I4&gt;=J4,"PROMOZIONE","CONFERMA")</f>
        <v>CONFERMA</v>
      </c>
      <c r="M4" s="54" t="str">
        <f aca="true" t="shared" si="0" ref="M4:M22">IF(A4=K$1,"CLASSIFICA 2003: ","")</f>
        <v>CLASSIFICA 2003: </v>
      </c>
      <c r="N4" s="55" t="str">
        <f>IF(A4=K$1,CHOOSE(ROW(A4)-3+IF(L4="CONFERMA",0,COUNTIF(L4:L$22,"PROMOZIONE")),A$4,A$5,A$6,A$7,A$8,A$9,A$10,A$11,A$12,A$13,A$14,A$15,A$16,A$17,A$18,A$19,A$20,A$21,A$22),"")</f>
        <v>4N</v>
      </c>
    </row>
    <row r="5" spans="1:14" s="39" customFormat="1" ht="11.25">
      <c r="A5" s="57" t="s">
        <v>1</v>
      </c>
      <c r="B5" s="58">
        <f>IF(K1=A4,'Foglio di appoggio 2'!B3,0)+IF(K1=A5,'Foglio di appoggio 2'!B4,0)+IF(K1=A6,'Foglio di appoggio 2'!B5,0)+IF(K1=A7,'Foglio di appoggio 2'!B6,0)+IF(K1=A8,'Foglio di appoggio 2'!B7,0)+IF(K1=A9,'Foglio di appoggio 2'!B8,0)+IF(K1=A10,'Foglio di appoggio 2'!B9,0)+IF(K1=A11,'Foglio di appoggio 2'!B10,0)+IF(K1=A12,'Foglio di appoggio 2'!B11,0)+IF(K1=A13,'Foglio di appoggio 2'!B12,0)+IF(K1=A14,'Foglio di appoggio 2'!B13,0)+IF(K1=A15,'Foglio di appoggio 2'!B14,0)+IF(K1=A16,'Foglio di appoggio 2'!B15,0)+IF(K1=A17,'Foglio di appoggio 2'!B16,0)+IF(K1=A18,'Foglio di appoggio 2'!B17,0)+IF(K1=A19,'Foglio di appoggio 2'!B18,0)+IF(K1=A20,'Foglio di appoggio 2'!B19,0)+IF(K1=A21,'Foglio di appoggio 2'!B20,0)+IF(K1=A22,'Foglio di appoggio 2'!B21,0)</f>
        <v>0</v>
      </c>
      <c r="C5" s="58">
        <f>MMULT('Foglio di appoggio 2'!AN4:BH4,Regolamento!B4:B24)</f>
        <v>12</v>
      </c>
      <c r="D5" s="58">
        <f>IF('Foglio di appoggio 2'!AF4,Regolamento!B26,0)</f>
        <v>0</v>
      </c>
      <c r="E5" s="58">
        <f>IF('Foglio di appoggio 2'!AG4,Regolamento!B26,0)</f>
        <v>0</v>
      </c>
      <c r="F5" s="58">
        <f>MMULT('Foglio di appoggio 2'!BN4:BP4,Regolamento!E4:E6)</f>
        <v>0</v>
      </c>
      <c r="G5" s="58">
        <f>'Foglio di appoggio 2'!BS4*Regolamento!E8</f>
        <v>0</v>
      </c>
      <c r="H5" s="58">
        <f>IF('Foglio di appoggio 2'!BT4,Regolamento!E9,0)</f>
        <v>0</v>
      </c>
      <c r="I5" s="59">
        <f aca="true" t="shared" si="1" ref="I5:I22">SUM(B5:H5)</f>
        <v>12</v>
      </c>
      <c r="J5" s="58">
        <v>155</v>
      </c>
      <c r="K5" s="58">
        <v>55</v>
      </c>
      <c r="L5" s="60" t="str">
        <f aca="true" t="shared" si="2" ref="L5:L12">IF(I5&gt;=J5,"PROMOZIONE",IF(I5&lt;=K5,"RETROCESSIONE","CONFERMA"))</f>
        <v>RETROCESSIONE</v>
      </c>
      <c r="M5" s="61">
        <f>IF(A5=K$1,"CLASSIFICA 2003: ","")</f>
      </c>
      <c r="N5" s="62">
        <f>IF(A5=K$1,CHOOSE(ROW(A5)-3+IF(L5="RETROCESSIONE",-1,IF(L5="CONFERMA",0,COUNTIF(L5:L$22,"PROMOZIONE"))),A$4,A$5,A$6,A$7,A$8,A$9,A$10,A$11,A$12,A$13,A$14,A$15,A$16,A$17,A$18,A$19,A$20,A$21,A$22),"")</f>
      </c>
    </row>
    <row r="6" spans="1:14" s="39" customFormat="1" ht="11.25">
      <c r="A6" s="57" t="s">
        <v>12</v>
      </c>
      <c r="B6" s="58">
        <f>IF(K1=A4,'Foglio di appoggio 2'!B3,0)+IF(K1=A5,'Foglio di appoggio 2'!B4,0)+IF(K1=A6,'Foglio di appoggio 2'!B5,0)+IF(K1=A7,'Foglio di appoggio 2'!B6,0)+IF(K1=A8,'Foglio di appoggio 2'!B7,0)+IF(K1=A9,'Foglio di appoggio 2'!B8,0)+IF(K1=A10,'Foglio di appoggio 2'!B9,0)+IF(K1=A11,'Foglio di appoggio 2'!B10,0)+IF(K1=A12,'Foglio di appoggio 2'!B11,0)+IF(K1=A13,'Foglio di appoggio 2'!B12,0)+IF(K1=A14,'Foglio di appoggio 2'!B13,0)+IF(K1=A15,'Foglio di appoggio 2'!B14,0)+IF(K1=A16,'Foglio di appoggio 2'!B15,0)+IF(K1=A17,'Foglio di appoggio 2'!B16,0)+IF(K1=A18,'Foglio di appoggio 2'!B17,0)+IF(K1=A19,'Foglio di appoggio 2'!B18,0)+IF(K1=A20,'Foglio di appoggio 2'!B19,0)+IF(K1=A21,'Foglio di appoggio 2'!B20,0)+IF(K1=A22,'Foglio di appoggio 2'!B21,0)</f>
        <v>0</v>
      </c>
      <c r="C6" s="58">
        <f>MMULT('Foglio di appoggio 2'!AN5:BH5,Regolamento!B4:B24)</f>
        <v>8</v>
      </c>
      <c r="D6" s="58">
        <f>IF('Foglio di appoggio 2'!AF5,Regolamento!B26,0)</f>
        <v>0</v>
      </c>
      <c r="E6" s="58">
        <f>IF('Foglio di appoggio 2'!AG5,Regolamento!B26,0)</f>
        <v>0</v>
      </c>
      <c r="F6" s="58">
        <f>MMULT('Foglio di appoggio 2'!BN5:BP5,Regolamento!E4:E6)</f>
        <v>0</v>
      </c>
      <c r="G6" s="58">
        <f>'Foglio di appoggio 2'!BS5*Regolamento!E8</f>
        <v>0</v>
      </c>
      <c r="H6" s="58">
        <f>IF('Foglio di appoggio 2'!BT5,Regolamento!E9,0)</f>
        <v>0</v>
      </c>
      <c r="I6" s="59">
        <f t="shared" si="1"/>
        <v>8</v>
      </c>
      <c r="J6" s="58">
        <v>260</v>
      </c>
      <c r="K6" s="58">
        <v>90</v>
      </c>
      <c r="L6" s="60" t="str">
        <f t="shared" si="2"/>
        <v>RETROCESSIONE</v>
      </c>
      <c r="M6" s="61">
        <f t="shared" si="0"/>
      </c>
      <c r="N6" s="62">
        <f>IF(A6=K$1,CHOOSE(ROW(A6)-3+IF(L6="RETROCESSIONE",-1,IF(L6="CONFERMA",0,COUNTIF(L6:L$22,"PROMOZIONE"))),A$4,A$5,A$6,A$7,A$8,A$9,A$10,A$11,A$12,A$13,A$14,A$15,A$16,A$17,A$18,A$19,A$20,A$21,A$22),"")</f>
      </c>
    </row>
    <row r="7" spans="1:14" s="39" customFormat="1" ht="11.25">
      <c r="A7" s="57" t="s">
        <v>13</v>
      </c>
      <c r="B7" s="58">
        <f>IF(K1=A4,'Foglio di appoggio 2'!B3,0)+IF(K1=A5,'Foglio di appoggio 2'!B4,0)+IF(K1=A6,'Foglio di appoggio 2'!B5,0)+IF(K1=A7,'Foglio di appoggio 2'!B6,0)+IF(K1=A8,'Foglio di appoggio 2'!B7,0)+IF(K1=A9,'Foglio di appoggio 2'!B8,0)+IF(K1=A10,'Foglio di appoggio 2'!B9,0)+IF(K1=A11,'Foglio di appoggio 2'!B10,0)+IF(K1=A12,'Foglio di appoggio 2'!B11,0)+IF(K1=A13,'Foglio di appoggio 2'!B12,0)+IF(K1=A14,'Foglio di appoggio 2'!B13,0)+IF(K1=A15,'Foglio di appoggio 2'!B14,0)+IF(K1=A16,'Foglio di appoggio 2'!B15,0)+IF(K1=A17,'Foglio di appoggio 2'!B16,0)+IF(K1=A18,'Foglio di appoggio 2'!B17,0)+IF(K1=A19,'Foglio di appoggio 2'!B18,0)+IF(K1=A20,'Foglio di appoggio 2'!B19,0)+IF(K1=A21,'Foglio di appoggio 2'!B20,0)+IF(K1=A22,'Foglio di appoggio 2'!B21,0)</f>
        <v>0</v>
      </c>
      <c r="C7" s="58">
        <f>MMULT('Foglio di appoggio 2'!AN6:BH6,Regolamento!B4:B24)</f>
        <v>6</v>
      </c>
      <c r="D7" s="58">
        <f>IF('Foglio di appoggio 2'!AF6,Regolamento!B26,0)</f>
        <v>0</v>
      </c>
      <c r="E7" s="58">
        <f>IF('Foglio di appoggio 2'!AG6,Regolamento!B26,0)</f>
        <v>0</v>
      </c>
      <c r="F7" s="58">
        <f>MMULT('Foglio di appoggio 2'!BN6:BP6,Regolamento!E4:E6)</f>
        <v>0</v>
      </c>
      <c r="G7" s="58">
        <f>'Foglio di appoggio 2'!BS6*Regolamento!E8</f>
        <v>0</v>
      </c>
      <c r="H7" s="58">
        <f>IF('Foglio di appoggio 2'!BT6,Regolamento!E9,0)</f>
        <v>0</v>
      </c>
      <c r="I7" s="59">
        <f t="shared" si="1"/>
        <v>6</v>
      </c>
      <c r="J7" s="58">
        <v>340</v>
      </c>
      <c r="K7" s="58">
        <v>145</v>
      </c>
      <c r="L7" s="60" t="str">
        <f t="shared" si="2"/>
        <v>RETROCESSIONE</v>
      </c>
      <c r="M7" s="61">
        <f>IF(A7=K$1,"CLASSIFICA 2005: ","")</f>
      </c>
      <c r="N7" s="62">
        <f>IF(A7=K$1,CHOOSE(ROW(A7)-3+IF(L7="RETROCESSIONE",-1,IF(L7="CONFERMA",0,COUNTIF(L7:L$22,"PROMOZIONE"))),A$4,A$5,A$6,A$7,A$8,A$9,A$10,A$11,A$12,A$13,A$14,A$15,A$16,A$17,A$18,A$19,A$20,A$21,A$22),"")</f>
      </c>
    </row>
    <row r="8" spans="1:14" s="39" customFormat="1" ht="11.25">
      <c r="A8" s="57" t="s">
        <v>14</v>
      </c>
      <c r="B8" s="58">
        <f>IF(K1=A4,'Foglio di appoggio 2'!B3,0)+IF(K1=A5,'Foglio di appoggio 2'!B4,0)+IF(K1=A6,'Foglio di appoggio 2'!B5,0)+IF(K1=A7,'Foglio di appoggio 2'!B6,0)+IF(K1=A8,'Foglio di appoggio 2'!B7,0)+IF(K1=A9,'Foglio di appoggio 2'!B8,0)+IF(K1=A10,'Foglio di appoggio 2'!B9,0)+IF(K1=A11,'Foglio di appoggio 2'!B10,0)+IF(K1=A12,'Foglio di appoggio 2'!B11,0)+IF(K1=A13,'Foglio di appoggio 2'!B12,0)+IF(K1=A14,'Foglio di appoggio 2'!B13,0)+IF(K1=A15,'Foglio di appoggio 2'!B14,0)+IF(K1=A16,'Foglio di appoggio 2'!B15,0)+IF(K1=A17,'Foglio di appoggio 2'!B16,0)+IF(K1=A18,'Foglio di appoggio 2'!B17,0)+IF(K1=A19,'Foglio di appoggio 2'!B18,0)+IF(K1=A20,'Foglio di appoggio 2'!B19,0)+IF(K1=A21,'Foglio di appoggio 2'!B20,0)+IF(K1=A22,'Foglio di appoggio 2'!B21,0)</f>
        <v>0</v>
      </c>
      <c r="C8" s="58">
        <f>MMULT('Foglio di appoggio 2'!AN7:BH7,Regolamento!B4:B24)</f>
        <v>0</v>
      </c>
      <c r="D8" s="58">
        <f>IF('Foglio di appoggio 2'!AF7,Regolamento!B26,0)</f>
        <v>0</v>
      </c>
      <c r="E8" s="58">
        <f>IF('Foglio di appoggio 2'!AG7,Regolamento!B26,0)</f>
        <v>0</v>
      </c>
      <c r="F8" s="58">
        <f>MMULT('Foglio di appoggio 2'!BN7:BP7,Regolamento!E4:E6)</f>
        <v>0</v>
      </c>
      <c r="G8" s="58">
        <f>'Foglio di appoggio 2'!BS7*Regolamento!E8</f>
        <v>0</v>
      </c>
      <c r="H8" s="58">
        <f>IF('Foglio di appoggio 2'!BT7,Regolamento!E9,0)</f>
        <v>0</v>
      </c>
      <c r="I8" s="59">
        <f t="shared" si="1"/>
        <v>0</v>
      </c>
      <c r="J8" s="58">
        <v>410</v>
      </c>
      <c r="K8" s="58">
        <v>205</v>
      </c>
      <c r="L8" s="60" t="str">
        <f t="shared" si="2"/>
        <v>RETROCESSIONE</v>
      </c>
      <c r="M8" s="61">
        <f>IF(A8=K$1,"CLASSIFICA 2006: ","")</f>
      </c>
      <c r="N8" s="62">
        <f>IF(A8=K$1,CHOOSE(ROW(A8)-3+IF(L8="RETROCESSIONE",-1,IF(L8="CONFERMA",0,COUNTIF(L8:L$22,"PROMOZIONE"))),A$4,A$5,A$6,A$7,A$8,A$9,A$10,A$11,A$12,A$13,A$14,A$15,A$16,A$17,A$18,A$19,A$20,A$21,A$22),"")</f>
      </c>
    </row>
    <row r="9" spans="1:14" s="39" customFormat="1" ht="12" thickBot="1">
      <c r="A9" s="63" t="s">
        <v>0</v>
      </c>
      <c r="B9" s="64">
        <f>IF(K1=A4,'Foglio di appoggio 2'!B3,0)+IF(K1=A5,'Foglio di appoggio 2'!B4,0)+IF(K1=A6,'Foglio di appoggio 2'!B5,0)+IF(K1=A7,'Foglio di appoggio 2'!B6,0)+IF(K1=A8,'Foglio di appoggio 2'!B7,0)+IF(K1=A9,'Foglio di appoggio 2'!B8,0)+IF(K1=A10,'Foglio di appoggio 2'!B9,0)+IF(K1=A11,'Foglio di appoggio 2'!B10,0)+IF(K1=A12,'Foglio di appoggio 2'!B11,0)+IF(K1=A13,'Foglio di appoggio 2'!B12,0)+IF(K1=A14,'Foglio di appoggio 2'!B13,0)+IF(K1=A15,'Foglio di appoggio 2'!B14,0)+IF(K1=A16,'Foglio di appoggio 2'!B15,0)+IF(K1=A17,'Foglio di appoggio 2'!B16,0)+IF(K1=A18,'Foglio di appoggio 2'!B17,0)+IF(K1=A19,'Foglio di appoggio 2'!B18,0)+IF(K1=A20,'Foglio di appoggio 2'!B19,0)+IF(K1=A21,'Foglio di appoggio 2'!B20,0)+IF(K1=A22,'Foglio di appoggio 2'!B21,0)</f>
        <v>0</v>
      </c>
      <c r="C9" s="64">
        <f>MMULT('Foglio di appoggio 2'!AN8:BH8,Regolamento!B4:B24)</f>
        <v>0</v>
      </c>
      <c r="D9" s="64">
        <f>IF('Foglio di appoggio 2'!AF8,Regolamento!B26,0)</f>
        <v>0</v>
      </c>
      <c r="E9" s="64">
        <f>IF('Foglio di appoggio 2'!AG8,Regolamento!B26,0)</f>
        <v>0</v>
      </c>
      <c r="F9" s="64">
        <f>MMULT('Foglio di appoggio 2'!BN8:BP8,Regolamento!E4:E6)</f>
        <v>0</v>
      </c>
      <c r="G9" s="64">
        <f>'Foglio di appoggio 2'!BS8*Regolamento!E8</f>
        <v>0</v>
      </c>
      <c r="H9" s="64">
        <f>IF('Foglio di appoggio 2'!BT8,Regolamento!E9,0)</f>
        <v>0</v>
      </c>
      <c r="I9" s="65">
        <f t="shared" si="1"/>
        <v>0</v>
      </c>
      <c r="J9" s="64">
        <v>480</v>
      </c>
      <c r="K9" s="64">
        <v>245</v>
      </c>
      <c r="L9" s="66" t="str">
        <f t="shared" si="2"/>
        <v>RETROCESSIONE</v>
      </c>
      <c r="M9" s="67">
        <f>IF(A9=K$1,"CLASSIFICA 2007: ","")</f>
      </c>
      <c r="N9" s="68">
        <f>IF(A9=K$1,CHOOSE(ROW(A9)-3+IF(L9="RETROCESSIONE",-1,IF(L9="CONFERMA",0,COUNTIF(L9:L$22,"PROMOZIONE"))),A$4,A$5,A$6,A$7,A$8,A$9,A$10,A$11,A$12,A$13,A$14,A$15,A$16,A$17,A$18,A$19,A$20,A$21,A$22),"")</f>
      </c>
    </row>
    <row r="10" spans="1:14" s="39" customFormat="1" ht="11.25">
      <c r="A10" s="69" t="s">
        <v>106</v>
      </c>
      <c r="B10" s="70">
        <f>IF(K1=A4,'Foglio di appoggio 2'!B3,0)+IF(K1=A5,'Foglio di appoggio 2'!B4,0)+IF(K1=A6,'Foglio di appoggio 2'!B5,0)+IF(K1=A7,'Foglio di appoggio 2'!B6,0)+IF(K1=A8,'Foglio di appoggio 2'!B7,0)+IF(K1=A9,'Foglio di appoggio 2'!B8,0)+IF(K1=A10,'Foglio di appoggio 2'!B9,0)+IF(K1=A11,'Foglio di appoggio 2'!B10,0)+IF(K1=A12,'Foglio di appoggio 2'!B11,0)+IF(K1=A13,'Foglio di appoggio 2'!B12,0)+IF(K1=A14,'Foglio di appoggio 2'!B13,0)+IF(K1=A15,'Foglio di appoggio 2'!B14,0)+IF(K1=A16,'Foglio di appoggio 2'!B15,0)+IF(K1=A17,'Foglio di appoggio 2'!B16,0)+IF(K1=A18,'Foglio di appoggio 2'!B17,0)+IF(K1=A19,'Foglio di appoggio 2'!B18,0)+IF(K1=A20,'Foglio di appoggio 2'!B19,0)+IF(K1=A21,'Foglio di appoggio 2'!B20,0)+IF(K1=A22,'Foglio di appoggio 2'!B21,0)</f>
        <v>0</v>
      </c>
      <c r="C10" s="70">
        <f>MMULT('Foglio di appoggio 2'!AN9:BH9,Regolamento!B4:B24)</f>
        <v>0</v>
      </c>
      <c r="D10" s="70">
        <f>IF('Foglio di appoggio 2'!AF9,Regolamento!B26,0)</f>
        <v>0</v>
      </c>
      <c r="E10" s="70">
        <f>IF('Foglio di appoggio 2'!AG9,Regolamento!B26,0)</f>
        <v>0</v>
      </c>
      <c r="F10" s="70">
        <f>MMULT('Foglio di appoggio 2'!BN9:BP9,Regolamento!E4:E6)</f>
        <v>0</v>
      </c>
      <c r="G10" s="70">
        <f>'Foglio di appoggio 2'!BS9*Regolamento!E8</f>
        <v>0</v>
      </c>
      <c r="H10" s="70">
        <f>IF('Foglio di appoggio 2'!BT9,Regolamento!E9,0)</f>
        <v>0</v>
      </c>
      <c r="I10" s="71">
        <f t="shared" si="1"/>
        <v>0</v>
      </c>
      <c r="J10" s="70">
        <v>510</v>
      </c>
      <c r="K10" s="70">
        <v>290</v>
      </c>
      <c r="L10" s="72" t="str">
        <f t="shared" si="2"/>
        <v>RETROCESSIONE</v>
      </c>
      <c r="M10" s="54">
        <f t="shared" si="0"/>
      </c>
      <c r="N10" s="55">
        <f>IF(A10=K$1,CHOOSE(ROW(A10)-3+IF(L10="RETROCESSIONE",-1,IF(L10="CONFERMA",0,COUNTIF(L10:L$22,"PROMOZIONE"))),A$4,A$5,A$6,A$7,A$8,A$9,A$10,A$11,A$12,A$13,A$14,A$15,A$16,A$17,A$18,A$19,A$20,A$21,A$22),"")</f>
      </c>
    </row>
    <row r="11" spans="1:14" s="39" customFormat="1" ht="11.25">
      <c r="A11" s="73" t="s">
        <v>107</v>
      </c>
      <c r="B11" s="58">
        <f>IF(K1=A4,'Foglio di appoggio 2'!B3,0)+IF(K1=A5,'Foglio di appoggio 2'!B4,0)+IF(K1=A6,'Foglio di appoggio 2'!B5,0)+IF(K1=A7,'Foglio di appoggio 2'!B6,0)+IF(K1=A8,'Foglio di appoggio 2'!B7,0)+IF(K1=A9,'Foglio di appoggio 2'!B8,0)+IF(K1=A10,'Foglio di appoggio 2'!B9,0)+IF(K1=A11,'Foglio di appoggio 2'!B10,0)+IF(K1=A12,'Foglio di appoggio 2'!B11,0)+IF(K1=A13,'Foglio di appoggio 2'!B12,0)+IF(K1=A14,'Foglio di appoggio 2'!B13,0)+IF(K1=A15,'Foglio di appoggio 2'!B14,0)+IF(K1=A16,'Foglio di appoggio 2'!B15,0)+IF(K1=A17,'Foglio di appoggio 2'!B16,0)+IF(K1=A18,'Foglio di appoggio 2'!B17,0)+IF(K1=A19,'Foglio di appoggio 2'!B18,0)+IF(K1=A20,'Foglio di appoggio 2'!B19,0)+IF(K1=A21,'Foglio di appoggio 2'!B20,0)+IF(K1=A22,'Foglio di appoggio 2'!B21,0)</f>
        <v>0</v>
      </c>
      <c r="C11" s="58">
        <f>MMULT('Foglio di appoggio 2'!AN10:BH10,Regolamento!B4:B24)</f>
        <v>0</v>
      </c>
      <c r="D11" s="58">
        <f>IF('Foglio di appoggio 2'!AF10,Regolamento!B26,0)</f>
        <v>0</v>
      </c>
      <c r="E11" s="58">
        <f>IF('Foglio di appoggio 2'!AG10,Regolamento!B26,0)</f>
        <v>0</v>
      </c>
      <c r="F11" s="58">
        <f>MMULT('Foglio di appoggio 2'!BN10:BP10,Regolamento!E4:E6)</f>
        <v>0</v>
      </c>
      <c r="G11" s="58">
        <f>'Foglio di appoggio 2'!BS10*Regolamento!E8</f>
        <v>0</v>
      </c>
      <c r="H11" s="58">
        <f>IF('Foglio di appoggio 2'!BT10,Regolamento!E9,0)</f>
        <v>0</v>
      </c>
      <c r="I11" s="74">
        <f t="shared" si="1"/>
        <v>0</v>
      </c>
      <c r="J11" s="58">
        <v>600</v>
      </c>
      <c r="K11" s="58">
        <v>325</v>
      </c>
      <c r="L11" s="75" t="str">
        <f t="shared" si="2"/>
        <v>RETROCESSIONE</v>
      </c>
      <c r="M11" s="61">
        <f t="shared" si="0"/>
      </c>
      <c r="N11" s="62">
        <f>IF(A11=K$1,CHOOSE(ROW(A11)-3+IF(L11="RETROCESSIONE",-1,IF(L11="CONFERMA",0,COUNTIF(L11:L$22,"PROMOZIONE"))),A$4,A$5,A$6,A$7,A$8,A$9,A$10,A$11,A$12,A$13,A$14,A$15,A$16,A$17,A$18,A$19,A$20,A$21,A$22),"")</f>
      </c>
    </row>
    <row r="12" spans="1:14" s="39" customFormat="1" ht="11.25">
      <c r="A12" s="73" t="s">
        <v>108</v>
      </c>
      <c r="B12" s="58">
        <f>IF(K1=A4,'Foglio di appoggio 2'!B3,0)+IF(K1=A5,'Foglio di appoggio 2'!B4,0)+IF(K1=A6,'Foglio di appoggio 2'!B5,0)+IF(K1=A7,'Foglio di appoggio 2'!B6,0)+IF(K1=A8,'Foglio di appoggio 2'!B7,0)+IF(K1=A9,'Foglio di appoggio 2'!B8,0)+IF(K1=A10,'Foglio di appoggio 2'!B9,0)+IF(K1=A11,'Foglio di appoggio 2'!B10,0)+IF(K1=A12,'Foglio di appoggio 2'!B11,0)+IF(K1=A13,'Foglio di appoggio 2'!B12,0)+IF(K1=A14,'Foglio di appoggio 2'!B13,0)+IF(K1=A15,'Foglio di appoggio 2'!B14,0)+IF(K1=A16,'Foglio di appoggio 2'!B15,0)+IF(K1=A17,'Foglio di appoggio 2'!B16,0)+IF(K1=A18,'Foglio di appoggio 2'!B17,0)+IF(K1=A19,'Foglio di appoggio 2'!B18,0)+IF(K1=A20,'Foglio di appoggio 2'!B19,0)+IF(K1=A21,'Foglio di appoggio 2'!B20,0)+IF(K1=A22,'Foglio di appoggio 2'!B21,0)</f>
        <v>0</v>
      </c>
      <c r="C12" s="58">
        <f>MMULT('Foglio di appoggio 2'!AN11:BH11,Regolamento!B4:B24)</f>
        <v>0</v>
      </c>
      <c r="D12" s="58">
        <f>IF('Foglio di appoggio 2'!AF11,Regolamento!B26,0)</f>
        <v>0</v>
      </c>
      <c r="E12" s="58">
        <f>IF('Foglio di appoggio 2'!AG11,Regolamento!B26,0)</f>
        <v>0</v>
      </c>
      <c r="F12" s="58">
        <f>MMULT('Foglio di appoggio 2'!BN11:BP11,Regolamento!E4:E6)</f>
        <v>0</v>
      </c>
      <c r="G12" s="58">
        <f>'Foglio di appoggio 2'!BS11*Regolamento!E8</f>
        <v>0</v>
      </c>
      <c r="H12" s="58">
        <f>IF('Foglio di appoggio 2'!BT11,Regolamento!E9,0)</f>
        <v>0</v>
      </c>
      <c r="I12" s="74">
        <f t="shared" si="1"/>
        <v>0</v>
      </c>
      <c r="J12" s="58">
        <v>660</v>
      </c>
      <c r="K12" s="58">
        <v>415</v>
      </c>
      <c r="L12" s="75" t="str">
        <f t="shared" si="2"/>
        <v>RETROCESSIONE</v>
      </c>
      <c r="M12" s="61">
        <f t="shared" si="0"/>
      </c>
      <c r="N12" s="62">
        <f>IF(A12=K$1,CHOOSE(ROW(A12)-3+IF(L12="RETROCESSIONE",-1,IF(L12="CONFERMA",0,COUNTIF(L12:L$22,"PROMOZIONE"))),A$4,A$5,A$6,A$7,A$8,A$9,A$10,A$11,A$12,A$13,A$14,A$15,A$16,A$17,A$18,A$19,A$20,A$21,A$22),"")</f>
      </c>
    </row>
    <row r="13" spans="1:14" s="39" customFormat="1" ht="11.25">
      <c r="A13" s="73" t="s">
        <v>109</v>
      </c>
      <c r="B13" s="58">
        <f>IF(K1=A4,'Foglio di appoggio 2'!B3,0)+IF(K1=A5,'Foglio di appoggio 2'!B4,0)+IF(K1=A6,'Foglio di appoggio 2'!B5,0)+IF(K1=A7,'Foglio di appoggio 2'!B6,0)+IF(K1=A8,'Foglio di appoggio 2'!B7,0)+IF(K1=A9,'Foglio di appoggio 2'!B8,0)+IF(K1=A10,'Foglio di appoggio 2'!B9,0)+IF(K1=A11,'Foglio di appoggio 2'!B10,0)+IF(K1=A12,'Foglio di appoggio 2'!B11,0)+IF(K1=A13,'Foglio di appoggio 2'!B12,0)+IF(K1=A14,'Foglio di appoggio 2'!B13,0)+IF(K1=A15,'Foglio di appoggio 2'!B14,0)+IF(K1=A16,'Foglio di appoggio 2'!B15,0)+IF(K1=A17,'Foglio di appoggio 2'!B16,0)+IF(K1=A18,'Foglio di appoggio 2'!B17,0)+IF(K1=A19,'Foglio di appoggio 2'!B18,0)+IF(K1=A20,'Foglio di appoggio 2'!B19,0)+IF(K1=A21,'Foglio di appoggio 2'!B20,0)+IF(K1=A22,'Foglio di appoggio 2'!B21,0)</f>
        <v>0</v>
      </c>
      <c r="C13" s="58">
        <f>MMULT('Foglio di appoggio 2'!AN12:BH12,Regolamento!B4:B24)</f>
        <v>0</v>
      </c>
      <c r="D13" s="58">
        <f>IF('Foglio di appoggio 2'!AF12,Regolamento!B26,0)</f>
        <v>0</v>
      </c>
      <c r="E13" s="58">
        <f>IF('Foglio di appoggio 2'!AG12,Regolamento!B26,0)</f>
        <v>0</v>
      </c>
      <c r="F13" s="58">
        <f>MMULT('Foglio di appoggio 2'!BN12:BP12,Regolamento!E4:E6)</f>
        <v>0</v>
      </c>
      <c r="G13" s="58">
        <f>'Foglio di appoggio 2'!BS12*Regolamento!E8</f>
        <v>0</v>
      </c>
      <c r="H13" s="58">
        <f>IF('Foglio di appoggio 2'!BT12,Regolamento!E9,0)</f>
        <v>0</v>
      </c>
      <c r="I13" s="74">
        <f t="shared" si="1"/>
        <v>0</v>
      </c>
      <c r="J13" s="58">
        <v>730</v>
      </c>
      <c r="K13" s="58">
        <v>465</v>
      </c>
      <c r="L13" s="75" t="str">
        <f aca="true" t="shared" si="3" ref="L13:L21">IF(I13&gt;=J13,"PROMOZIONE",IF(I13&lt;=K13,"RETROCESSIONE","CONFERMA"))</f>
        <v>RETROCESSIONE</v>
      </c>
      <c r="M13" s="61">
        <f t="shared" si="0"/>
      </c>
      <c r="N13" s="62">
        <f>IF(A13=K$1,CHOOSE(ROW(A13)-3+IF(L13="RETROCESSIONE",-1,IF(L13="CONFERMA",0,COUNTIF(L13:L$22,"PROMOZIONE"))),A$4,A$5,A$6,A$7,A$8,A$9,A$10,A$11,A$12,A$13,A$14,A$15,A$16,A$17,A$18,A$19,A$20,A$21,A$22),"")</f>
      </c>
    </row>
    <row r="14" spans="1:14" s="39" customFormat="1" ht="12" thickBot="1">
      <c r="A14" s="76" t="s">
        <v>110</v>
      </c>
      <c r="B14" s="64">
        <f>IF(K1=A4,'Foglio di appoggio 2'!B3,0)+IF(K1=A5,'Foglio di appoggio 2'!B4,0)+IF(K1=A6,'Foglio di appoggio 2'!B5,0)+IF(K1=A7,'Foglio di appoggio 2'!B6,0)+IF(K1=A8,'Foglio di appoggio 2'!B7,0)+IF(K1=A9,'Foglio di appoggio 2'!B8,0)+IF(K1=A10,'Foglio di appoggio 2'!B9,0)+IF(K1=A11,'Foglio di appoggio 2'!B10,0)+IF(K1=A12,'Foglio di appoggio 2'!B11,0)+IF(K1=A13,'Foglio di appoggio 2'!B12,0)+IF(K1=A14,'Foglio di appoggio 2'!B13,0)+IF(K1=A15,'Foglio di appoggio 2'!B14,0)+IF(K1=A16,'Foglio di appoggio 2'!B15,0)+IF(K1=A17,'Foglio di appoggio 2'!B16,0)+IF(K1=A18,'Foglio di appoggio 2'!B17,0)+IF(K1=A19,'Foglio di appoggio 2'!B18,0)+IF(K1=A20,'Foglio di appoggio 2'!B19,0)+IF(K1=A21,'Foglio di appoggio 2'!B20,0)+IF(K1=A22,'Foglio di appoggio 2'!B21,0)</f>
        <v>0</v>
      </c>
      <c r="C14" s="64">
        <f>MMULT('Foglio di appoggio 2'!AN13:BH13,Regolamento!B4:B24)</f>
        <v>0</v>
      </c>
      <c r="D14" s="64">
        <f>IF('Foglio di appoggio 2'!AF13,Regolamento!B26,0)</f>
        <v>0</v>
      </c>
      <c r="E14" s="64">
        <f>IF('Foglio di appoggio 2'!AG13,Regolamento!B26,0)</f>
        <v>0</v>
      </c>
      <c r="F14" s="64">
        <f>MMULT('Foglio di appoggio 2'!BN13:BP13,Regolamento!E4:E6)</f>
        <v>0</v>
      </c>
      <c r="G14" s="64">
        <f>'Foglio di appoggio 2'!BS13*Regolamento!E8</f>
        <v>0</v>
      </c>
      <c r="H14" s="64">
        <f>IF('Foglio di appoggio 2'!BT13,Regolamento!E9,0)</f>
        <v>0</v>
      </c>
      <c r="I14" s="77">
        <f t="shared" si="1"/>
        <v>0</v>
      </c>
      <c r="J14" s="64">
        <v>770</v>
      </c>
      <c r="K14" s="64">
        <v>525</v>
      </c>
      <c r="L14" s="78" t="str">
        <f t="shared" si="3"/>
        <v>RETROCESSIONE</v>
      </c>
      <c r="M14" s="67">
        <f t="shared" si="0"/>
      </c>
      <c r="N14" s="68">
        <f>IF(A14=K$1,CHOOSE(ROW(A14)-3+IF(L14="RETROCESSIONE",-1,IF(L14="CONFERMA",0,COUNTIF(L14:L$22,"PROMOZIONE"))),A$4,A$5,A$6,A$7,A$8,A$9,A$10,A$11,A$12,A$13,A$14,A$15,A$16,A$17,A$18,A$19,A$20,A$21,A$22),"")</f>
      </c>
    </row>
    <row r="15" spans="1:14" s="39" customFormat="1" ht="11.25">
      <c r="A15" s="79" t="s">
        <v>111</v>
      </c>
      <c r="B15" s="70">
        <f>IF(K1=A4,'Foglio di appoggio 2'!B3,0)+IF(K1=A5,'Foglio di appoggio 2'!B4,0)+IF(K1=A6,'Foglio di appoggio 2'!B5,0)+IF(K1=A7,'Foglio di appoggio 2'!B6,0)+IF(K1=A8,'Foglio di appoggio 2'!B7,0)+IF(K1=A9,'Foglio di appoggio 2'!B8,0)+IF(K1=A10,'Foglio di appoggio 2'!B9,0)+IF(K1=A11,'Foglio di appoggio 2'!B10,0)+IF(K1=A12,'Foglio di appoggio 2'!B11,0)+IF(K1=A13,'Foglio di appoggio 2'!B12,0)+IF(K1=A14,'Foglio di appoggio 2'!B13,0)+IF(K1=A15,'Foglio di appoggio 2'!B14,0)+IF(K1=A16,'Foglio di appoggio 2'!B15,0)+IF(K1=A17,'Foglio di appoggio 2'!B16,0)+IF(K1=A18,'Foglio di appoggio 2'!B17,0)+IF(K1=A19,'Foglio di appoggio 2'!B18,0)+IF(K1=A20,'Foglio di appoggio 2'!B19,0)+IF(K1=A21,'Foglio di appoggio 2'!B20,0)+IF(K1=A22,'Foglio di appoggio 2'!B21,0)</f>
        <v>0</v>
      </c>
      <c r="C15" s="70">
        <f>MMULT('Foglio di appoggio 2'!AN14:BH14,Regolamento!B4:B24)</f>
        <v>0</v>
      </c>
      <c r="D15" s="70">
        <f>IF('Foglio di appoggio 2'!AF14,Regolamento!B26,0)</f>
        <v>0</v>
      </c>
      <c r="E15" s="70">
        <f>IF('Foglio di appoggio 2'!AG14,Regolamento!B26,0)</f>
        <v>0</v>
      </c>
      <c r="F15" s="70">
        <f>MMULT('Foglio di appoggio 2'!BN14:BP14,Regolamento!E4:E6)</f>
        <v>0</v>
      </c>
      <c r="G15" s="70">
        <f>'Foglio di appoggio 2'!BS14*Regolamento!E8</f>
        <v>0</v>
      </c>
      <c r="H15" s="70">
        <f>IF('Foglio di appoggio 2'!BT14,Regolamento!E9,0)</f>
        <v>0</v>
      </c>
      <c r="I15" s="80">
        <f t="shared" si="1"/>
        <v>0</v>
      </c>
      <c r="J15" s="70">
        <v>890</v>
      </c>
      <c r="K15" s="70">
        <v>565</v>
      </c>
      <c r="L15" s="81" t="str">
        <f t="shared" si="3"/>
        <v>RETROCESSIONE</v>
      </c>
      <c r="M15" s="54">
        <f t="shared" si="0"/>
      </c>
      <c r="N15" s="55">
        <f>IF(A15=K$1,CHOOSE(ROW(A15)-3+IF(L15="RETROCESSIONE",-1,IF(L15="CONFERMA",0,COUNTIF(L15:L$22,"PROMOZIONE"))),A$4,A$5,A$6,A$7,A$8,A$9,A$10,A$11,A$12,A$13,A$14,A$15,A$16,A$17,A$18,A$19,A$20,A$21,A$22),"")</f>
      </c>
    </row>
    <row r="16" spans="1:14" s="39" customFormat="1" ht="11.25">
      <c r="A16" s="82" t="s">
        <v>112</v>
      </c>
      <c r="B16" s="58">
        <f>IF(K1=A4,'Foglio di appoggio 2'!B3,0)+IF(K1=A5,'Foglio di appoggio 2'!B4,0)+IF(K1=A6,'Foglio di appoggio 2'!B5,0)+IF(K1=A7,'Foglio di appoggio 2'!B6,0)+IF(K1=A8,'Foglio di appoggio 2'!B7,0)+IF(K1=A9,'Foglio di appoggio 2'!B8,0)+IF(K1=A10,'Foglio di appoggio 2'!B9,0)+IF(K1=A11,'Foglio di appoggio 2'!B10,0)+IF(K1=A12,'Foglio di appoggio 2'!B11,0)+IF(K1=A13,'Foglio di appoggio 2'!B12,0)+IF(K1=A14,'Foglio di appoggio 2'!B13,0)+IF(K1=A15,'Foglio di appoggio 2'!B14,0)+IF(K1=A16,'Foglio di appoggio 2'!B15,0)+IF(K1=A17,'Foglio di appoggio 2'!B16,0)+IF(K1=A18,'Foglio di appoggio 2'!B17,0)+IF(K1=A19,'Foglio di appoggio 2'!B18,0)+IF(K1=A20,'Foglio di appoggio 2'!B19,0)+IF(K1=A21,'Foglio di appoggio 2'!B20,0)+IF(K1=A22,'Foglio di appoggio 2'!B21,0)</f>
        <v>0</v>
      </c>
      <c r="C16" s="58">
        <f>MMULT('Foglio di appoggio 2'!AN15:BH15,Regolamento!B4:B24)</f>
        <v>0</v>
      </c>
      <c r="D16" s="58">
        <f>IF('Foglio di appoggio 2'!AF15,Regolamento!B26,0)</f>
        <v>0</v>
      </c>
      <c r="E16" s="58">
        <f>IF('Foglio di appoggio 2'!AG15,Regolamento!B26,0)</f>
        <v>0</v>
      </c>
      <c r="F16" s="58">
        <f>MMULT('Foglio di appoggio 2'!BN15:BP15,Regolamento!E4:E6)</f>
        <v>0</v>
      </c>
      <c r="G16" s="58">
        <f>'Foglio di appoggio 2'!BS15*Regolamento!E8</f>
        <v>0</v>
      </c>
      <c r="H16" s="58">
        <f>IF('Foglio di appoggio 2'!BT15,Regolamento!E9,0)</f>
        <v>0</v>
      </c>
      <c r="I16" s="83">
        <f t="shared" si="1"/>
        <v>0</v>
      </c>
      <c r="J16" s="58">
        <v>950</v>
      </c>
      <c r="K16" s="58">
        <v>600</v>
      </c>
      <c r="L16" s="84" t="str">
        <f t="shared" si="3"/>
        <v>RETROCESSIONE</v>
      </c>
      <c r="M16" s="61">
        <f t="shared" si="0"/>
      </c>
      <c r="N16" s="62">
        <f>IF(A16=K$1,CHOOSE(ROW(A16)-3+IF(L16="RETROCESSIONE",-1,IF(L16="CONFERMA",0,COUNTIF(L16:L$22,"PROMOZIONE"))),A$4,A$5,A$6,A$7,A$8,A$9,A$10,A$11,A$12,A$13,A$14,A$15,A$16,A$17,A$18,A$19,A$20,A$21,A$22),"")</f>
      </c>
    </row>
    <row r="17" spans="1:14" s="39" customFormat="1" ht="11.25">
      <c r="A17" s="82" t="s">
        <v>113</v>
      </c>
      <c r="B17" s="58">
        <f>IF(K1=A4,'Foglio di appoggio 2'!B3,0)+IF(K1=A5,'Foglio di appoggio 2'!B4,0)+IF(K1=A6,'Foglio di appoggio 2'!B5,0)+IF(K1=A7,'Foglio di appoggio 2'!B6,0)+IF(K1=A8,'Foglio di appoggio 2'!B7,0)+IF(K1=A9,'Foglio di appoggio 2'!B8,0)+IF(K1=A10,'Foglio di appoggio 2'!B9,0)+IF(K1=A11,'Foglio di appoggio 2'!B10,0)+IF(K1=A12,'Foglio di appoggio 2'!B11,0)+IF(K1=A13,'Foglio di appoggio 2'!B12,0)+IF(K1=A14,'Foglio di appoggio 2'!B13,0)+IF(K1=A15,'Foglio di appoggio 2'!B14,0)+IF(K1=A16,'Foglio di appoggio 2'!B15,0)+IF(K1=A17,'Foglio di appoggio 2'!B16,0)+IF(K1=A18,'Foglio di appoggio 2'!B17,0)+IF(K1=A19,'Foglio di appoggio 2'!B18,0)+IF(K1=A20,'Foglio di appoggio 2'!B19,0)+IF(K1=A21,'Foglio di appoggio 2'!B20,0)+IF(K1=A22,'Foglio di appoggio 2'!B21,0)</f>
        <v>0</v>
      </c>
      <c r="C17" s="58">
        <f>MMULT('Foglio di appoggio 2'!AN16:BH16,Regolamento!B4:B24)</f>
        <v>0</v>
      </c>
      <c r="D17" s="58">
        <f>IF('Foglio di appoggio 2'!AF16,Regolamento!B26,0)</f>
        <v>0</v>
      </c>
      <c r="E17" s="58">
        <f>IF('Foglio di appoggio 2'!AG16,Regolamento!B26,0)</f>
        <v>0</v>
      </c>
      <c r="F17" s="58">
        <f>MMULT('Foglio di appoggio 2'!BN16:BP16,Regolamento!E4:E6)</f>
        <v>0</v>
      </c>
      <c r="G17" s="58">
        <f>'Foglio di appoggio 2'!BS16*Regolamento!E8</f>
        <v>0</v>
      </c>
      <c r="H17" s="58">
        <f>IF('Foglio di appoggio 2'!BT16,Regolamento!E9,0)</f>
        <v>0</v>
      </c>
      <c r="I17" s="83">
        <f t="shared" si="1"/>
        <v>0</v>
      </c>
      <c r="J17" s="58">
        <v>990</v>
      </c>
      <c r="K17" s="58">
        <v>640</v>
      </c>
      <c r="L17" s="84" t="str">
        <f t="shared" si="3"/>
        <v>RETROCESSIONE</v>
      </c>
      <c r="M17" s="61">
        <f t="shared" si="0"/>
      </c>
      <c r="N17" s="62">
        <f>IF(A17=K$1,CHOOSE(ROW(A17)-3+IF(L17="RETROCESSIONE",-1,IF(L17="CONFERMA",0,COUNTIF(L17:L$22,"PROMOZIONE"))),A$4,A$5,A$6,A$7,A$8,A$9,A$10,A$11,A$12,A$13,A$14,A$15,A$16,A$17,A$18,A$19,A$20,A$21,A$22),"")</f>
      </c>
    </row>
    <row r="18" spans="1:14" s="39" customFormat="1" ht="11.25">
      <c r="A18" s="82" t="s">
        <v>114</v>
      </c>
      <c r="B18" s="58">
        <f>IF(K1=A4,'Foglio di appoggio 2'!B3,0)+IF(K1=A5,'Foglio di appoggio 2'!B4,0)+IF(K1=A6,'Foglio di appoggio 2'!B5,0)+IF(K1=A7,'Foglio di appoggio 2'!B6,0)+IF(K1=A8,'Foglio di appoggio 2'!B7,0)+IF(K1=A9,'Foglio di appoggio 2'!B8,0)+IF(K1=A10,'Foglio di appoggio 2'!B9,0)+IF(K1=A11,'Foglio di appoggio 2'!B10,0)+IF(K1=A12,'Foglio di appoggio 2'!B11,0)+IF(K1=A13,'Foglio di appoggio 2'!B12,0)+IF(K1=A14,'Foglio di appoggio 2'!B13,0)+IF(K1=A15,'Foglio di appoggio 2'!B14,0)+IF(K1=A16,'Foglio di appoggio 2'!B15,0)+IF(K1=A17,'Foglio di appoggio 2'!B16,0)+IF(K1=A18,'Foglio di appoggio 2'!B17,0)+IF(K1=A19,'Foglio di appoggio 2'!B18,0)+IF(K1=A20,'Foglio di appoggio 2'!B19,0)+IF(K1=A21,'Foglio di appoggio 2'!B20,0)+IF(K1=A22,'Foglio di appoggio 2'!B21,0)</f>
        <v>0</v>
      </c>
      <c r="C18" s="58">
        <f>MMULT('Foglio di appoggio 2'!AN17:BH17,Regolamento!B4:B24)</f>
        <v>0</v>
      </c>
      <c r="D18" s="58">
        <f>IF('Foglio di appoggio 2'!AF17,Regolamento!B26,0)</f>
        <v>0</v>
      </c>
      <c r="E18" s="58">
        <f>IF('Foglio di appoggio 2'!AG17,Regolamento!B26,0)</f>
        <v>0</v>
      </c>
      <c r="F18" s="58">
        <f>MMULT('Foglio di appoggio 2'!BN17:BP17,Regolamento!E4:E6)</f>
        <v>0</v>
      </c>
      <c r="G18" s="58">
        <f>'Foglio di appoggio 2'!BS17*Regolamento!E8</f>
        <v>0</v>
      </c>
      <c r="H18" s="58">
        <f>IF('Foglio di appoggio 2'!BT17,Regolamento!E9,0)</f>
        <v>0</v>
      </c>
      <c r="I18" s="83">
        <f t="shared" si="1"/>
        <v>0</v>
      </c>
      <c r="J18" s="58">
        <v>1050</v>
      </c>
      <c r="K18" s="58">
        <v>700</v>
      </c>
      <c r="L18" s="84" t="str">
        <f t="shared" si="3"/>
        <v>RETROCESSIONE</v>
      </c>
      <c r="M18" s="61">
        <f t="shared" si="0"/>
      </c>
      <c r="N18" s="62">
        <f>IF(A18=K$1,CHOOSE(ROW(A18)-3+IF(L18="RETROCESSIONE",-1,IF(L18="CONFERMA",0,COUNTIF(L18:L$22,"PROMOZIONE"))),A$4,A$5,A$6,A$7,A$8,A$9,A$10,A$11,A$12,A$13,A$14,A$15,A$16,A$17,A$18,A$19,A$20,A$21,A$22),"")</f>
      </c>
    </row>
    <row r="19" spans="1:14" s="39" customFormat="1" ht="11.25">
      <c r="A19" s="82" t="s">
        <v>115</v>
      </c>
      <c r="B19" s="58">
        <f>IF(K1=A4,'Foglio di appoggio 2'!B3,0)+IF(K1=A5,'Foglio di appoggio 2'!B4,0)+IF(K1=A6,'Foglio di appoggio 2'!B5,0)+IF(K1=A7,'Foglio di appoggio 2'!B6,0)+IF(K1=A8,'Foglio di appoggio 2'!B7,0)+IF(K1=A9,'Foglio di appoggio 2'!B8,0)+IF(K1=A10,'Foglio di appoggio 2'!B9,0)+IF(K1=A11,'Foglio di appoggio 2'!B10,0)+IF(K1=A12,'Foglio di appoggio 2'!B11,0)+IF(K1=A13,'Foglio di appoggio 2'!B12,0)+IF(K1=A14,'Foglio di appoggio 2'!B13,0)+IF(K1=A15,'Foglio di appoggio 2'!B14,0)+IF(K1=A16,'Foglio di appoggio 2'!B15,0)+IF(K1=A17,'Foglio di appoggio 2'!B16,0)+IF(K1=A18,'Foglio di appoggio 2'!B17,0)+IF(K1=A19,'Foglio di appoggio 2'!B18,0)+IF(K1=A20,'Foglio di appoggio 2'!B19,0)+IF(K1=A21,'Foglio di appoggio 2'!B20,0)+IF(K1=A22,'Foglio di appoggio 2'!B21,0)</f>
        <v>0</v>
      </c>
      <c r="C19" s="58">
        <f>MMULT('Foglio di appoggio 2'!AN18:BH18,Regolamento!B4:B24)</f>
        <v>0</v>
      </c>
      <c r="D19" s="58">
        <f>IF('Foglio di appoggio 2'!AF18,Regolamento!B26,0)</f>
        <v>0</v>
      </c>
      <c r="E19" s="58">
        <f>IF('Foglio di appoggio 2'!AG18,Regolamento!B26,0)</f>
        <v>0</v>
      </c>
      <c r="F19" s="58">
        <f>MMULT('Foglio di appoggio 2'!BN18:BP18,Regolamento!E4:E6)</f>
        <v>0</v>
      </c>
      <c r="G19" s="58">
        <f>'Foglio di appoggio 2'!BS18*Regolamento!E8</f>
        <v>0</v>
      </c>
      <c r="H19" s="58">
        <f>IF('Foglio di appoggio 2'!BT18,Regolamento!E9,0)</f>
        <v>0</v>
      </c>
      <c r="I19" s="83">
        <f t="shared" si="1"/>
        <v>0</v>
      </c>
      <c r="J19" s="58">
        <v>1150</v>
      </c>
      <c r="K19" s="58">
        <v>790</v>
      </c>
      <c r="L19" s="84" t="str">
        <f t="shared" si="3"/>
        <v>RETROCESSIONE</v>
      </c>
      <c r="M19" s="61">
        <f t="shared" si="0"/>
      </c>
      <c r="N19" s="62">
        <f>IF(A19=K$1,CHOOSE(ROW(A19)-3+IF(L19="RETROCESSIONE",-1,IF(L19="CONFERMA",0,COUNTIF(L19:L$22,"PROMOZIONE"))),A$4,A$5,A$6,A$7,A$8,A$9,A$10,A$11,A$12,A$13,A$14,A$15,A$16,A$17,A$18,A$19,A$20,A$21,A$22),"")</f>
      </c>
    </row>
    <row r="20" spans="1:14" s="39" customFormat="1" ht="11.25">
      <c r="A20" s="82" t="s">
        <v>116</v>
      </c>
      <c r="B20" s="58">
        <f>IF(K1=A4,'Foglio di appoggio 2'!B3,0)+IF(K1=A5,'Foglio di appoggio 2'!B4,0)+IF(K1=A6,'Foglio di appoggio 2'!B5,0)+IF(K1=A7,'Foglio di appoggio 2'!B6,0)+IF(K1=A8,'Foglio di appoggio 2'!B7,0)+IF(K1=A9,'Foglio di appoggio 2'!B8,0)+IF(K1=A10,'Foglio di appoggio 2'!B9,0)+IF(K1=A11,'Foglio di appoggio 2'!B10,0)+IF(K1=A12,'Foglio di appoggio 2'!B11,0)+IF(K1=A13,'Foglio di appoggio 2'!B12,0)+IF(K1=A14,'Foglio di appoggio 2'!B13,0)+IF(K1=A15,'Foglio di appoggio 2'!B14,0)+IF(K1=A16,'Foglio di appoggio 2'!B15,0)+IF(K1=A17,'Foglio di appoggio 2'!B16,0)+IF(K1=A18,'Foglio di appoggio 2'!B17,0)+IF(K1=A19,'Foglio di appoggio 2'!B18,0)+IF(K1=A20,'Foglio di appoggio 2'!B19,0)+IF(K1=A21,'Foglio di appoggio 2'!B20,0)+IF(K1=A22,'Foglio di appoggio 2'!B21,0)</f>
        <v>0</v>
      </c>
      <c r="C20" s="58">
        <f>MMULT('Foglio di appoggio 2'!AN19:BH19,Regolamento!B4:B24)</f>
        <v>0</v>
      </c>
      <c r="D20" s="58">
        <f>IF('Foglio di appoggio 2'!AF19,Regolamento!B26,0)</f>
        <v>0</v>
      </c>
      <c r="E20" s="58">
        <f>IF('Foglio di appoggio 2'!AG19,Regolamento!B26,0)</f>
        <v>0</v>
      </c>
      <c r="F20" s="58">
        <f>MMULT('Foglio di appoggio 2'!BN19:BP19,Regolamento!E4:E6)</f>
        <v>0</v>
      </c>
      <c r="G20" s="58">
        <f>'Foglio di appoggio 2'!BS19*Regolamento!E8</f>
        <v>0</v>
      </c>
      <c r="H20" s="58">
        <f>IF('Foglio di appoggio 2'!BT19,Regolamento!E9,0)</f>
        <v>0</v>
      </c>
      <c r="I20" s="83">
        <f t="shared" si="1"/>
        <v>0</v>
      </c>
      <c r="J20" s="58">
        <v>1220</v>
      </c>
      <c r="K20" s="58">
        <v>890</v>
      </c>
      <c r="L20" s="84" t="str">
        <f t="shared" si="3"/>
        <v>RETROCESSIONE</v>
      </c>
      <c r="M20" s="61">
        <f t="shared" si="0"/>
      </c>
      <c r="N20" s="62">
        <f>IF(A20=K$1,CHOOSE(ROW(A20)-3+IF(L20="RETROCESSIONE",-1,IF(L20="CONFERMA",0,COUNTIF(L20:L$22,"PROMOZIONE"))),A$4,A$5,A$6,A$7,A$8,A$9,A$10,A$11,A$12,A$13,A$14,A$15,A$16,A$17,A$18,A$19,A$20,A$21,A$22),"")</f>
      </c>
    </row>
    <row r="21" spans="1:14" s="39" customFormat="1" ht="11.25">
      <c r="A21" s="82" t="s">
        <v>117</v>
      </c>
      <c r="B21" s="58">
        <f>IF(K1=A4,'Foglio di appoggio 2'!B3,0)+IF(K1=A5,'Foglio di appoggio 2'!B4,0)+IF(K1=A6,'Foglio di appoggio 2'!B5,0)+IF(K1=A7,'Foglio di appoggio 2'!B6,0)+IF(K1=A8,'Foglio di appoggio 2'!B7,0)+IF(K1=A9,'Foglio di appoggio 2'!B8,0)+IF(K1=A10,'Foglio di appoggio 2'!B9,0)+IF(K1=A11,'Foglio di appoggio 2'!B10,0)+IF(K1=A12,'Foglio di appoggio 2'!B11,0)+IF(K1=A13,'Foglio di appoggio 2'!B12,0)+IF(K1=A14,'Foglio di appoggio 2'!B13,0)+IF(K1=A15,'Foglio di appoggio 2'!B14,0)+IF(K1=A16,'Foglio di appoggio 2'!B15,0)+IF(K1=A17,'Foglio di appoggio 2'!B16,0)+IF(K1=A18,'Foglio di appoggio 2'!B17,0)+IF(K1=A19,'Foglio di appoggio 2'!B18,0)+IF(K1=A20,'Foglio di appoggio 2'!B19,0)+IF(K1=A21,'Foglio di appoggio 2'!B20,0)+IF(K1=A22,'Foglio di appoggio 2'!B21,0)</f>
        <v>0</v>
      </c>
      <c r="C21" s="58">
        <f>MMULT('Foglio di appoggio 2'!AN20:BH20,Regolamento!B4:B24)</f>
        <v>0</v>
      </c>
      <c r="D21" s="58">
        <f>IF('Foglio di appoggio 2'!AF20,Regolamento!B26,0)</f>
        <v>0</v>
      </c>
      <c r="E21" s="58">
        <f>IF('Foglio di appoggio 2'!AG20,Regolamento!B26,0)</f>
        <v>0</v>
      </c>
      <c r="F21" s="58">
        <f>MMULT('Foglio di appoggio 2'!BN20:BP20,Regolamento!E4:E6)</f>
        <v>0</v>
      </c>
      <c r="G21" s="58">
        <f>'Foglio di appoggio 2'!BS20*Regolamento!E8</f>
        <v>0</v>
      </c>
      <c r="H21" s="58">
        <f>IF('Foglio di appoggio 2'!BT20,Regolamento!E9,0)</f>
        <v>0</v>
      </c>
      <c r="I21" s="83">
        <f t="shared" si="1"/>
        <v>0</v>
      </c>
      <c r="J21" s="58">
        <v>1320</v>
      </c>
      <c r="K21" s="58">
        <v>945</v>
      </c>
      <c r="L21" s="84" t="str">
        <f t="shared" si="3"/>
        <v>RETROCESSIONE</v>
      </c>
      <c r="M21" s="61">
        <f t="shared" si="0"/>
      </c>
      <c r="N21" s="62">
        <f>IF(A21=K$1,CHOOSE(ROW(A21)-3+IF(L21="RETROCESSIONE",-1,IF(L21="CONFERMA",0,COUNTIF(L21:L$22,"PROMOZIONE"))),A$4,A$5,A$6,A$7,A$8,A$9,A$10,A$11,A$12,A$13,A$14,A$15,A$16,A$17,A$18,A$19,A$20,A$21,A$22),"")</f>
      </c>
    </row>
    <row r="22" spans="1:14" s="39" customFormat="1" ht="12" thickBot="1">
      <c r="A22" s="85" t="s">
        <v>118</v>
      </c>
      <c r="B22" s="64">
        <f>IF(K1=A4,'Foglio di appoggio 2'!B3,0)+IF(K1=A5,'Foglio di appoggio 2'!B4,0)+IF(K1=A6,'Foglio di appoggio 2'!B5,0)+IF(K1=A7,'Foglio di appoggio 2'!B6,0)+IF(K1=A8,'Foglio di appoggio 2'!B7,0)+IF(K1=A9,'Foglio di appoggio 2'!B8,0)+IF(K1=A10,'Foglio di appoggio 2'!B9,0)+IF(K1=A11,'Foglio di appoggio 2'!B10,0)+IF(K1=A12,'Foglio di appoggio 2'!B11,0)+IF(K1=A13,'Foglio di appoggio 2'!B12,0)+IF(K1=A14,'Foglio di appoggio 2'!B13,0)+IF(K1=A15,'Foglio di appoggio 2'!B14,0)+IF(K1=A16,'Foglio di appoggio 2'!B15,0)+IF(K1=A17,'Foglio di appoggio 2'!B16,0)+IF(K1=A18,'Foglio di appoggio 2'!B17,0)+IF(K1=A19,'Foglio di appoggio 2'!B18,0)+IF(K1=A20,'Foglio di appoggio 2'!B19,0)+IF(K1=A21,'Foglio di appoggio 2'!B20,0)+IF(K1=A22,'Foglio di appoggio 2'!B21,0)</f>
        <v>0</v>
      </c>
      <c r="C22" s="64">
        <f>MMULT('Foglio di appoggio 2'!AN21:BH21,Regolamento!B4:B24)</f>
        <v>0</v>
      </c>
      <c r="D22" s="64">
        <f>IF('Foglio di appoggio 2'!AF21,Regolamento!B26,0)</f>
        <v>0</v>
      </c>
      <c r="E22" s="64">
        <f>IF('Foglio di appoggio 2'!AG21,Regolamento!B26,0)</f>
        <v>0</v>
      </c>
      <c r="F22" s="64">
        <f>MMULT('Foglio di appoggio 2'!BN21:BP21,Regolamento!E4:E6)</f>
        <v>0</v>
      </c>
      <c r="G22" s="64">
        <f>'Foglio di appoggio 2'!BS21*Regolamento!E8</f>
        <v>0</v>
      </c>
      <c r="H22" s="64">
        <f>IF('Foglio di appoggio 2'!BT21,Regolamento!E9,0)</f>
        <v>0</v>
      </c>
      <c r="I22" s="86">
        <f t="shared" si="1"/>
        <v>0</v>
      </c>
      <c r="J22" s="64"/>
      <c r="K22" s="64">
        <v>1010</v>
      </c>
      <c r="L22" s="87" t="str">
        <f>IF(I22&lt;=K22,"RETROCESSIONE","CONFERMA")</f>
        <v>RETROCESSIONE</v>
      </c>
      <c r="M22" s="67">
        <f t="shared" si="0"/>
      </c>
      <c r="N22" s="68">
        <f>IF(A22=K$1,CHOOSE(ROW(A22)-3+IF(L22="RETROCESSIONE",-1,0),A$4,A$5,A$6,A$7,A$8,A$9,A$10,A$11,A$12,A$13,A$14,A$15,A$16,A$17,A$18,A$19,A$20,A$21,A$22),"")</f>
      </c>
    </row>
    <row r="23" spans="1:13" s="39" customFormat="1" ht="11.25">
      <c r="A23" s="88"/>
      <c r="B23" s="40"/>
      <c r="I23" s="89"/>
      <c r="L23" s="89"/>
      <c r="M23" s="90"/>
    </row>
    <row r="24" spans="1:12" s="39" customFormat="1" ht="11.25">
      <c r="A24" s="88"/>
      <c r="B24" s="40"/>
      <c r="I24" s="89"/>
      <c r="L24" s="89"/>
    </row>
    <row r="25" spans="1:12" s="39" customFormat="1" ht="11.25">
      <c r="A25" s="88"/>
      <c r="B25" s="40"/>
      <c r="I25" s="89"/>
      <c r="L25" s="89"/>
    </row>
    <row r="26" spans="1:12" s="39" customFormat="1" ht="11.25">
      <c r="A26" s="41"/>
      <c r="B26" s="40"/>
      <c r="I26" s="91"/>
      <c r="L26" s="91"/>
    </row>
    <row r="27" spans="1:12" s="39" customFormat="1" ht="11.25">
      <c r="A27" s="41"/>
      <c r="B27" s="40"/>
      <c r="I27" s="91"/>
      <c r="L27" s="91"/>
    </row>
    <row r="28" spans="1:12" s="39" customFormat="1" ht="11.25">
      <c r="A28" s="41"/>
      <c r="B28" s="40"/>
      <c r="I28" s="91"/>
      <c r="L28" s="91"/>
    </row>
    <row r="29" spans="1:12" s="39" customFormat="1" ht="11.25">
      <c r="A29" s="41"/>
      <c r="B29" s="40"/>
      <c r="I29" s="91"/>
      <c r="L29" s="91"/>
    </row>
    <row r="30" spans="1:12" s="39" customFormat="1" ht="11.25">
      <c r="A30" s="41"/>
      <c r="B30" s="40"/>
      <c r="I30" s="91"/>
      <c r="L30" s="91"/>
    </row>
    <row r="31" spans="1:12" s="39" customFormat="1" ht="11.25">
      <c r="A31" s="41"/>
      <c r="B31" s="40"/>
      <c r="I31" s="91"/>
      <c r="L31" s="91"/>
    </row>
    <row r="32" spans="1:12" s="39" customFormat="1" ht="11.25">
      <c r="A32" s="41"/>
      <c r="B32" s="40"/>
      <c r="I32" s="91"/>
      <c r="L32" s="91"/>
    </row>
    <row r="33" spans="1:12" s="39" customFormat="1" ht="11.25">
      <c r="A33" s="41"/>
      <c r="B33" s="40"/>
      <c r="I33" s="91"/>
      <c r="L33" s="91"/>
    </row>
    <row r="34" spans="1:12" s="39" customFormat="1" ht="11.25">
      <c r="A34" s="41"/>
      <c r="B34" s="40"/>
      <c r="I34" s="91"/>
      <c r="L34" s="91"/>
    </row>
    <row r="35" spans="1:12" s="39" customFormat="1" ht="11.25">
      <c r="A35" s="41"/>
      <c r="B35" s="40"/>
      <c r="I35" s="91"/>
      <c r="L35" s="91"/>
    </row>
    <row r="36" spans="1:12" s="39" customFormat="1" ht="11.25">
      <c r="A36" s="41"/>
      <c r="B36" s="40"/>
      <c r="I36" s="91"/>
      <c r="L36" s="91"/>
    </row>
    <row r="37" spans="1:12" s="39" customFormat="1" ht="11.25">
      <c r="A37" s="41"/>
      <c r="B37" s="40"/>
      <c r="I37" s="91"/>
      <c r="L37" s="91"/>
    </row>
    <row r="38" spans="1:12" s="39" customFormat="1" ht="11.25">
      <c r="A38" s="41"/>
      <c r="B38" s="40"/>
      <c r="I38" s="91"/>
      <c r="L38" s="91"/>
    </row>
    <row r="39" spans="1:12" s="39" customFormat="1" ht="11.25">
      <c r="A39" s="41"/>
      <c r="B39" s="40"/>
      <c r="I39" s="91"/>
      <c r="L39" s="91"/>
    </row>
    <row r="40" spans="1:12" s="39" customFormat="1" ht="11.25">
      <c r="A40" s="41"/>
      <c r="B40" s="40"/>
      <c r="I40" s="91"/>
      <c r="L40" s="91"/>
    </row>
    <row r="41" spans="1:12" s="39" customFormat="1" ht="11.25">
      <c r="A41" s="41"/>
      <c r="B41" s="40"/>
      <c r="I41" s="91"/>
      <c r="L41" s="91"/>
    </row>
    <row r="42" spans="1:12" s="39" customFormat="1" ht="11.25">
      <c r="A42" s="41"/>
      <c r="B42" s="40"/>
      <c r="I42" s="91"/>
      <c r="L42" s="91"/>
    </row>
    <row r="43" spans="1:12" s="39" customFormat="1" ht="11.25">
      <c r="A43" s="41"/>
      <c r="B43" s="40"/>
      <c r="I43" s="91"/>
      <c r="L43" s="91"/>
    </row>
    <row r="44" spans="1:12" s="39" customFormat="1" ht="11.25">
      <c r="A44" s="41"/>
      <c r="B44" s="40"/>
      <c r="I44" s="91"/>
      <c r="L44" s="91"/>
    </row>
    <row r="45" spans="1:12" s="39" customFormat="1" ht="11.25">
      <c r="A45" s="41"/>
      <c r="B45" s="40"/>
      <c r="I45" s="91"/>
      <c r="L45" s="91"/>
    </row>
    <row r="46" spans="1:12" s="39" customFormat="1" ht="11.25">
      <c r="A46" s="41"/>
      <c r="B46" s="40"/>
      <c r="I46" s="91"/>
      <c r="L46" s="91"/>
    </row>
    <row r="47" spans="1:12" s="39" customFormat="1" ht="11.25">
      <c r="A47" s="41"/>
      <c r="B47" s="40"/>
      <c r="I47" s="91"/>
      <c r="L47" s="91"/>
    </row>
    <row r="48" spans="1:12" s="39" customFormat="1" ht="11.25">
      <c r="A48" s="41"/>
      <c r="B48" s="40"/>
      <c r="I48" s="91"/>
      <c r="L48" s="91"/>
    </row>
    <row r="49" spans="1:12" s="39" customFormat="1" ht="11.25">
      <c r="A49" s="41"/>
      <c r="B49" s="40"/>
      <c r="I49" s="91"/>
      <c r="L49" s="91"/>
    </row>
    <row r="50" spans="1:12" s="39" customFormat="1" ht="11.25">
      <c r="A50" s="41"/>
      <c r="B50" s="40"/>
      <c r="I50" s="91"/>
      <c r="L50" s="91"/>
    </row>
    <row r="51" spans="1:12" s="39" customFormat="1" ht="11.25">
      <c r="A51" s="41"/>
      <c r="B51" s="40"/>
      <c r="I51" s="91"/>
      <c r="L51" s="91"/>
    </row>
    <row r="52" spans="1:12" s="39" customFormat="1" ht="11.25">
      <c r="A52" s="41"/>
      <c r="B52" s="40"/>
      <c r="I52" s="91"/>
      <c r="L52" s="91"/>
    </row>
    <row r="53" spans="1:12" s="39" customFormat="1" ht="11.25">
      <c r="A53" s="41"/>
      <c r="B53" s="40"/>
      <c r="I53" s="91"/>
      <c r="L53" s="91"/>
    </row>
    <row r="54" spans="1:12" s="39" customFormat="1" ht="11.25">
      <c r="A54" s="41"/>
      <c r="B54" s="40"/>
      <c r="I54" s="91"/>
      <c r="L54" s="91"/>
    </row>
    <row r="55" spans="1:12" s="39" customFormat="1" ht="11.25">
      <c r="A55" s="41"/>
      <c r="B55" s="40"/>
      <c r="I55" s="91"/>
      <c r="L55" s="91"/>
    </row>
    <row r="56" spans="1:12" s="39" customFormat="1" ht="11.25">
      <c r="A56" s="41"/>
      <c r="B56" s="40"/>
      <c r="I56" s="91"/>
      <c r="L56" s="91"/>
    </row>
    <row r="57" spans="1:12" s="39" customFormat="1" ht="11.25">
      <c r="A57" s="41"/>
      <c r="B57" s="40"/>
      <c r="I57" s="91"/>
      <c r="L57" s="91"/>
    </row>
    <row r="58" spans="1:12" s="39" customFormat="1" ht="11.25">
      <c r="A58" s="41"/>
      <c r="B58" s="40"/>
      <c r="I58" s="91"/>
      <c r="L58" s="91"/>
    </row>
    <row r="59" spans="1:12" s="39" customFormat="1" ht="11.25">
      <c r="A59" s="41"/>
      <c r="B59" s="40"/>
      <c r="I59" s="91"/>
      <c r="L59" s="91"/>
    </row>
    <row r="60" spans="1:12" s="39" customFormat="1" ht="11.25">
      <c r="A60" s="41"/>
      <c r="B60" s="40"/>
      <c r="I60" s="91"/>
      <c r="L60" s="91"/>
    </row>
    <row r="61" spans="1:12" s="39" customFormat="1" ht="11.25">
      <c r="A61" s="41"/>
      <c r="B61" s="40"/>
      <c r="I61" s="91"/>
      <c r="L61" s="91"/>
    </row>
    <row r="62" spans="1:12" s="39" customFormat="1" ht="11.25">
      <c r="A62" s="41"/>
      <c r="B62" s="40"/>
      <c r="I62" s="91"/>
      <c r="L62" s="91"/>
    </row>
    <row r="63" spans="1:12" s="39" customFormat="1" ht="11.25">
      <c r="A63" s="41"/>
      <c r="B63" s="40"/>
      <c r="I63" s="91"/>
      <c r="L63" s="91"/>
    </row>
    <row r="64" spans="1:12" s="39" customFormat="1" ht="11.25">
      <c r="A64" s="41"/>
      <c r="B64" s="40"/>
      <c r="I64" s="91"/>
      <c r="L64" s="91"/>
    </row>
    <row r="65" spans="1:12" s="39" customFormat="1" ht="11.25">
      <c r="A65" s="41"/>
      <c r="B65" s="40"/>
      <c r="I65" s="91"/>
      <c r="L65" s="91"/>
    </row>
    <row r="66" spans="1:12" s="39" customFormat="1" ht="11.25">
      <c r="A66" s="41"/>
      <c r="B66" s="40"/>
      <c r="I66" s="91"/>
      <c r="L66" s="91"/>
    </row>
    <row r="67" spans="1:12" s="39" customFormat="1" ht="11.25">
      <c r="A67" s="41"/>
      <c r="B67" s="40"/>
      <c r="I67" s="91"/>
      <c r="L67" s="91"/>
    </row>
    <row r="68" spans="1:12" s="39" customFormat="1" ht="11.25">
      <c r="A68" s="41"/>
      <c r="B68" s="40"/>
      <c r="I68" s="91"/>
      <c r="L68" s="91"/>
    </row>
    <row r="69" spans="1:12" s="39" customFormat="1" ht="11.25">
      <c r="A69" s="41"/>
      <c r="B69" s="40"/>
      <c r="I69" s="91"/>
      <c r="L69" s="91"/>
    </row>
    <row r="70" spans="1:12" s="39" customFormat="1" ht="11.25">
      <c r="A70" s="41"/>
      <c r="B70" s="40"/>
      <c r="I70" s="91"/>
      <c r="L70" s="91"/>
    </row>
    <row r="71" spans="1:12" s="39" customFormat="1" ht="11.25">
      <c r="A71" s="41"/>
      <c r="B71" s="40"/>
      <c r="I71" s="91"/>
      <c r="L71" s="91"/>
    </row>
    <row r="72" spans="1:12" s="39" customFormat="1" ht="11.25">
      <c r="A72" s="41"/>
      <c r="B72" s="40"/>
      <c r="I72" s="91"/>
      <c r="L72" s="91"/>
    </row>
    <row r="73" spans="1:12" s="39" customFormat="1" ht="11.25">
      <c r="A73" s="41"/>
      <c r="B73" s="40"/>
      <c r="I73" s="91"/>
      <c r="L73" s="91"/>
    </row>
    <row r="74" spans="1:12" s="39" customFormat="1" ht="11.25">
      <c r="A74" s="41"/>
      <c r="B74" s="40"/>
      <c r="I74" s="91"/>
      <c r="L74" s="91"/>
    </row>
    <row r="75" spans="1:12" s="39" customFormat="1" ht="11.25">
      <c r="A75" s="41"/>
      <c r="B75" s="40"/>
      <c r="I75" s="91"/>
      <c r="L75" s="91"/>
    </row>
    <row r="76" spans="1:12" s="39" customFormat="1" ht="11.25">
      <c r="A76" s="41"/>
      <c r="B76" s="40"/>
      <c r="I76" s="91"/>
      <c r="L76" s="91"/>
    </row>
    <row r="77" spans="1:12" s="39" customFormat="1" ht="11.25">
      <c r="A77" s="41"/>
      <c r="B77" s="40"/>
      <c r="I77" s="91"/>
      <c r="L77" s="91"/>
    </row>
    <row r="78" spans="1:12" s="39" customFormat="1" ht="11.25">
      <c r="A78" s="41"/>
      <c r="B78" s="40"/>
      <c r="I78" s="91"/>
      <c r="L78" s="91"/>
    </row>
    <row r="79" spans="1:12" s="39" customFormat="1" ht="11.25">
      <c r="A79" s="41"/>
      <c r="B79" s="40"/>
      <c r="I79" s="91"/>
      <c r="L79" s="91"/>
    </row>
    <row r="80" spans="1:12" s="39" customFormat="1" ht="11.25">
      <c r="A80" s="41"/>
      <c r="B80" s="40"/>
      <c r="I80" s="91"/>
      <c r="L80" s="91"/>
    </row>
    <row r="81" spans="1:12" s="39" customFormat="1" ht="11.25">
      <c r="A81" s="41"/>
      <c r="B81" s="40"/>
      <c r="I81" s="91"/>
      <c r="L81" s="91"/>
    </row>
    <row r="82" spans="1:12" s="39" customFormat="1" ht="11.25">
      <c r="A82" s="41"/>
      <c r="B82" s="40"/>
      <c r="I82" s="91"/>
      <c r="L82" s="91"/>
    </row>
    <row r="83" spans="1:12" s="39" customFormat="1" ht="11.25">
      <c r="A83" s="41"/>
      <c r="B83" s="40"/>
      <c r="I83" s="91"/>
      <c r="L83" s="91"/>
    </row>
    <row r="84" spans="1:12" s="39" customFormat="1" ht="11.25">
      <c r="A84" s="41"/>
      <c r="B84" s="40"/>
      <c r="I84" s="91"/>
      <c r="L84" s="91"/>
    </row>
    <row r="85" spans="1:12" s="39" customFormat="1" ht="11.25">
      <c r="A85" s="41"/>
      <c r="B85" s="40"/>
      <c r="I85" s="91"/>
      <c r="L85" s="91"/>
    </row>
    <row r="86" spans="1:12" s="39" customFormat="1" ht="11.25">
      <c r="A86" s="41"/>
      <c r="B86" s="40"/>
      <c r="I86" s="91"/>
      <c r="L86" s="91"/>
    </row>
    <row r="87" spans="1:12" s="39" customFormat="1" ht="11.25">
      <c r="A87" s="41"/>
      <c r="B87" s="40"/>
      <c r="I87" s="91"/>
      <c r="L87" s="91"/>
    </row>
    <row r="88" spans="1:12" s="39" customFormat="1" ht="11.25">
      <c r="A88" s="41"/>
      <c r="B88" s="40"/>
      <c r="I88" s="91"/>
      <c r="L88" s="91"/>
    </row>
    <row r="89" spans="1:12" s="39" customFormat="1" ht="11.25">
      <c r="A89" s="41"/>
      <c r="B89" s="40"/>
      <c r="I89" s="91"/>
      <c r="L89" s="91"/>
    </row>
    <row r="90" spans="1:12" s="39" customFormat="1" ht="11.25">
      <c r="A90" s="41"/>
      <c r="B90" s="40"/>
      <c r="I90" s="91"/>
      <c r="L90" s="91"/>
    </row>
    <row r="91" spans="1:12" s="39" customFormat="1" ht="11.25">
      <c r="A91" s="41"/>
      <c r="B91" s="40"/>
      <c r="I91" s="91"/>
      <c r="L91" s="91"/>
    </row>
    <row r="92" spans="1:12" s="39" customFormat="1" ht="11.25">
      <c r="A92" s="41"/>
      <c r="B92" s="40"/>
      <c r="I92" s="91"/>
      <c r="L92" s="91"/>
    </row>
    <row r="93" spans="1:12" s="39" customFormat="1" ht="11.25">
      <c r="A93" s="41"/>
      <c r="B93" s="40"/>
      <c r="I93" s="91"/>
      <c r="L93" s="91"/>
    </row>
    <row r="94" spans="1:12" s="39" customFormat="1" ht="11.25">
      <c r="A94" s="41"/>
      <c r="B94" s="40"/>
      <c r="I94" s="91"/>
      <c r="L94" s="91"/>
    </row>
    <row r="95" spans="1:12" s="39" customFormat="1" ht="11.25">
      <c r="A95" s="41"/>
      <c r="B95" s="40"/>
      <c r="I95" s="91"/>
      <c r="L95" s="91"/>
    </row>
    <row r="96" spans="1:12" s="39" customFormat="1" ht="11.25">
      <c r="A96" s="41"/>
      <c r="B96" s="40"/>
      <c r="I96" s="91"/>
      <c r="L96" s="91"/>
    </row>
    <row r="97" spans="1:12" s="39" customFormat="1" ht="11.25">
      <c r="A97" s="41"/>
      <c r="B97" s="40"/>
      <c r="I97" s="91"/>
      <c r="L97" s="91"/>
    </row>
    <row r="98" spans="1:12" s="39" customFormat="1" ht="11.25">
      <c r="A98" s="41"/>
      <c r="B98" s="40"/>
      <c r="I98" s="91"/>
      <c r="L98" s="91"/>
    </row>
    <row r="99" spans="1:12" s="39" customFormat="1" ht="11.25">
      <c r="A99" s="41"/>
      <c r="B99" s="40"/>
      <c r="I99" s="91"/>
      <c r="L99" s="91"/>
    </row>
    <row r="100" spans="1:12" s="39" customFormat="1" ht="11.25">
      <c r="A100" s="41"/>
      <c r="B100" s="40"/>
      <c r="I100" s="91"/>
      <c r="L100" s="91"/>
    </row>
    <row r="101" spans="1:12" s="39" customFormat="1" ht="11.25">
      <c r="A101" s="41"/>
      <c r="B101" s="40"/>
      <c r="I101" s="91"/>
      <c r="L101" s="91"/>
    </row>
    <row r="102" spans="1:12" s="39" customFormat="1" ht="11.25">
      <c r="A102" s="41"/>
      <c r="B102" s="40"/>
      <c r="I102" s="91"/>
      <c r="L102" s="91"/>
    </row>
    <row r="103" spans="1:12" s="39" customFormat="1" ht="11.25">
      <c r="A103" s="41"/>
      <c r="B103" s="40"/>
      <c r="I103" s="91"/>
      <c r="L103" s="91"/>
    </row>
    <row r="104" spans="1:12" s="39" customFormat="1" ht="11.25">
      <c r="A104" s="41"/>
      <c r="B104" s="40"/>
      <c r="I104" s="91"/>
      <c r="L104" s="91"/>
    </row>
    <row r="105" spans="1:12" s="39" customFormat="1" ht="11.25">
      <c r="A105" s="41"/>
      <c r="B105" s="40"/>
      <c r="I105" s="91"/>
      <c r="L105" s="91"/>
    </row>
    <row r="106" spans="1:12" s="39" customFormat="1" ht="11.25">
      <c r="A106" s="41"/>
      <c r="B106" s="40"/>
      <c r="I106" s="91"/>
      <c r="L106" s="91"/>
    </row>
    <row r="107" spans="1:12" s="39" customFormat="1" ht="11.25">
      <c r="A107" s="41"/>
      <c r="B107" s="40"/>
      <c r="I107" s="91"/>
      <c r="L107" s="91"/>
    </row>
    <row r="108" spans="1:12" s="39" customFormat="1" ht="11.25">
      <c r="A108" s="41"/>
      <c r="B108" s="40"/>
      <c r="I108" s="91"/>
      <c r="L108" s="91"/>
    </row>
    <row r="109" spans="1:12" s="39" customFormat="1" ht="11.25">
      <c r="A109" s="41"/>
      <c r="B109" s="40"/>
      <c r="I109" s="91"/>
      <c r="L109" s="91"/>
    </row>
    <row r="110" spans="1:12" s="39" customFormat="1" ht="11.25">
      <c r="A110" s="41"/>
      <c r="B110" s="40"/>
      <c r="I110" s="91"/>
      <c r="L110" s="91"/>
    </row>
    <row r="111" spans="1:12" s="39" customFormat="1" ht="11.25">
      <c r="A111" s="41"/>
      <c r="B111" s="40"/>
      <c r="I111" s="91"/>
      <c r="L111" s="91"/>
    </row>
    <row r="112" spans="1:12" s="39" customFormat="1" ht="11.25">
      <c r="A112" s="41"/>
      <c r="B112" s="40"/>
      <c r="I112" s="91"/>
      <c r="L112" s="91"/>
    </row>
    <row r="113" spans="1:12" s="39" customFormat="1" ht="11.25">
      <c r="A113" s="41"/>
      <c r="B113" s="40"/>
      <c r="I113" s="91"/>
      <c r="L113" s="91"/>
    </row>
    <row r="114" spans="1:12" s="39" customFormat="1" ht="11.25">
      <c r="A114" s="41"/>
      <c r="B114" s="40"/>
      <c r="I114" s="91"/>
      <c r="L114" s="91"/>
    </row>
    <row r="115" spans="1:12" s="39" customFormat="1" ht="11.25">
      <c r="A115" s="41"/>
      <c r="B115" s="40"/>
      <c r="I115" s="91"/>
      <c r="L115" s="91"/>
    </row>
    <row r="116" spans="1:12" s="39" customFormat="1" ht="11.25">
      <c r="A116" s="41"/>
      <c r="B116" s="40"/>
      <c r="I116" s="91"/>
      <c r="L116" s="91"/>
    </row>
    <row r="117" spans="1:12" s="39" customFormat="1" ht="11.25">
      <c r="A117" s="41"/>
      <c r="B117" s="40"/>
      <c r="I117" s="91"/>
      <c r="L117" s="91"/>
    </row>
    <row r="118" spans="1:12" s="39" customFormat="1" ht="11.25">
      <c r="A118" s="41"/>
      <c r="B118" s="40"/>
      <c r="I118" s="91"/>
      <c r="L118" s="91"/>
    </row>
    <row r="119" spans="1:12" s="39" customFormat="1" ht="11.25">
      <c r="A119" s="41"/>
      <c r="B119" s="40"/>
      <c r="I119" s="91"/>
      <c r="L119" s="91"/>
    </row>
    <row r="120" spans="1:12" s="39" customFormat="1" ht="11.25">
      <c r="A120" s="41"/>
      <c r="B120" s="40"/>
      <c r="I120" s="91"/>
      <c r="L120" s="91"/>
    </row>
    <row r="121" spans="1:12" s="39" customFormat="1" ht="11.25">
      <c r="A121" s="41"/>
      <c r="B121" s="40"/>
      <c r="I121" s="91"/>
      <c r="L121" s="91"/>
    </row>
    <row r="122" spans="1:12" s="39" customFormat="1" ht="11.25">
      <c r="A122" s="41"/>
      <c r="B122" s="40"/>
      <c r="I122" s="91"/>
      <c r="L122" s="91"/>
    </row>
    <row r="123" spans="1:12" s="39" customFormat="1" ht="11.25">
      <c r="A123" s="41"/>
      <c r="B123" s="40"/>
      <c r="I123" s="91"/>
      <c r="L123" s="91"/>
    </row>
    <row r="124" spans="1:12" s="39" customFormat="1" ht="11.25">
      <c r="A124" s="41"/>
      <c r="B124" s="40"/>
      <c r="I124" s="91"/>
      <c r="L124" s="91"/>
    </row>
    <row r="125" spans="1:12" s="39" customFormat="1" ht="11.25">
      <c r="A125" s="41"/>
      <c r="B125" s="40"/>
      <c r="I125" s="91"/>
      <c r="L125" s="91"/>
    </row>
    <row r="126" spans="1:12" s="39" customFormat="1" ht="11.25">
      <c r="A126" s="41"/>
      <c r="B126" s="40"/>
      <c r="I126" s="91"/>
      <c r="L126" s="91"/>
    </row>
    <row r="127" spans="1:12" s="39" customFormat="1" ht="11.25">
      <c r="A127" s="41"/>
      <c r="B127" s="40"/>
      <c r="I127" s="91"/>
      <c r="L127" s="91"/>
    </row>
    <row r="128" spans="1:12" s="39" customFormat="1" ht="11.25">
      <c r="A128" s="41"/>
      <c r="B128" s="40"/>
      <c r="I128" s="91"/>
      <c r="L128" s="91"/>
    </row>
    <row r="129" spans="1:12" s="39" customFormat="1" ht="11.25">
      <c r="A129" s="41"/>
      <c r="B129" s="40"/>
      <c r="I129" s="91"/>
      <c r="L129" s="91"/>
    </row>
    <row r="130" spans="1:12" s="39" customFormat="1" ht="11.25">
      <c r="A130" s="41"/>
      <c r="B130" s="40"/>
      <c r="I130" s="91"/>
      <c r="L130" s="91"/>
    </row>
    <row r="131" spans="1:12" s="39" customFormat="1" ht="11.25">
      <c r="A131" s="41"/>
      <c r="B131" s="40"/>
      <c r="I131" s="91"/>
      <c r="L131" s="91"/>
    </row>
    <row r="132" spans="1:12" s="39" customFormat="1" ht="11.25">
      <c r="A132" s="41"/>
      <c r="B132" s="40"/>
      <c r="I132" s="91"/>
      <c r="L132" s="91"/>
    </row>
    <row r="133" spans="1:12" s="39" customFormat="1" ht="11.25">
      <c r="A133" s="41"/>
      <c r="B133" s="40"/>
      <c r="I133" s="91"/>
      <c r="L133" s="91"/>
    </row>
    <row r="134" spans="1:12" s="39" customFormat="1" ht="11.25">
      <c r="A134" s="41"/>
      <c r="B134" s="40"/>
      <c r="I134" s="91"/>
      <c r="L134" s="91"/>
    </row>
    <row r="135" spans="1:12" s="39" customFormat="1" ht="11.25">
      <c r="A135" s="41"/>
      <c r="B135" s="40"/>
      <c r="I135" s="91"/>
      <c r="L135" s="91"/>
    </row>
    <row r="136" spans="1:12" s="39" customFormat="1" ht="11.25">
      <c r="A136" s="41"/>
      <c r="B136" s="40"/>
      <c r="I136" s="91"/>
      <c r="L136" s="91"/>
    </row>
    <row r="137" spans="1:12" s="39" customFormat="1" ht="11.25">
      <c r="A137" s="41"/>
      <c r="B137" s="40"/>
      <c r="I137" s="91"/>
      <c r="L137" s="91"/>
    </row>
    <row r="138" spans="1:12" s="39" customFormat="1" ht="11.25">
      <c r="A138" s="41"/>
      <c r="B138" s="40"/>
      <c r="I138" s="91"/>
      <c r="L138" s="91"/>
    </row>
    <row r="139" spans="1:12" s="39" customFormat="1" ht="11.25">
      <c r="A139" s="41"/>
      <c r="B139" s="40"/>
      <c r="I139" s="91"/>
      <c r="L139" s="91"/>
    </row>
    <row r="140" spans="1:12" s="39" customFormat="1" ht="11.25">
      <c r="A140" s="41"/>
      <c r="B140" s="40"/>
      <c r="I140" s="91"/>
      <c r="L140" s="91"/>
    </row>
    <row r="141" spans="1:12" s="39" customFormat="1" ht="11.25">
      <c r="A141" s="41"/>
      <c r="B141" s="40"/>
      <c r="I141" s="91"/>
      <c r="L141" s="91"/>
    </row>
    <row r="142" spans="1:12" s="39" customFormat="1" ht="11.25">
      <c r="A142" s="41"/>
      <c r="B142" s="40"/>
      <c r="I142" s="91"/>
      <c r="L142" s="91"/>
    </row>
    <row r="143" spans="1:12" s="39" customFormat="1" ht="11.25">
      <c r="A143" s="41"/>
      <c r="B143" s="40"/>
      <c r="I143" s="91"/>
      <c r="L143" s="91"/>
    </row>
    <row r="144" spans="1:12" s="39" customFormat="1" ht="11.25">
      <c r="A144" s="41"/>
      <c r="B144" s="40"/>
      <c r="I144" s="91"/>
      <c r="L144" s="91"/>
    </row>
    <row r="145" spans="1:12" s="39" customFormat="1" ht="11.25">
      <c r="A145" s="41"/>
      <c r="B145" s="40"/>
      <c r="I145" s="91"/>
      <c r="L145" s="91"/>
    </row>
    <row r="146" spans="1:12" s="39" customFormat="1" ht="11.25">
      <c r="A146" s="41"/>
      <c r="B146" s="40"/>
      <c r="I146" s="91"/>
      <c r="L146" s="91"/>
    </row>
    <row r="147" spans="1:12" s="39" customFormat="1" ht="11.25">
      <c r="A147" s="41"/>
      <c r="B147" s="40"/>
      <c r="I147" s="91"/>
      <c r="L147" s="91"/>
    </row>
    <row r="148" spans="1:12" s="39" customFormat="1" ht="11.25">
      <c r="A148" s="41"/>
      <c r="B148" s="40"/>
      <c r="I148" s="91"/>
      <c r="L148" s="91"/>
    </row>
    <row r="149" spans="1:12" s="39" customFormat="1" ht="11.25">
      <c r="A149" s="41"/>
      <c r="B149" s="40"/>
      <c r="I149" s="91"/>
      <c r="L149" s="91"/>
    </row>
    <row r="150" spans="1:12" s="39" customFormat="1" ht="11.25">
      <c r="A150" s="41"/>
      <c r="B150" s="40"/>
      <c r="I150" s="91"/>
      <c r="L150" s="91"/>
    </row>
    <row r="151" spans="1:12" s="39" customFormat="1" ht="11.25">
      <c r="A151" s="41"/>
      <c r="B151" s="40"/>
      <c r="I151" s="91"/>
      <c r="L151" s="91"/>
    </row>
    <row r="152" spans="1:12" s="39" customFormat="1" ht="11.25">
      <c r="A152" s="41"/>
      <c r="B152" s="40"/>
      <c r="I152" s="91"/>
      <c r="L152" s="91"/>
    </row>
    <row r="153" spans="1:12" s="39" customFormat="1" ht="11.25">
      <c r="A153" s="41"/>
      <c r="B153" s="40"/>
      <c r="I153" s="91"/>
      <c r="L153" s="91"/>
    </row>
    <row r="154" spans="1:12" s="39" customFormat="1" ht="11.25">
      <c r="A154" s="41"/>
      <c r="B154" s="40"/>
      <c r="I154" s="91"/>
      <c r="L154" s="91"/>
    </row>
    <row r="155" spans="1:12" s="39" customFormat="1" ht="11.25">
      <c r="A155" s="41"/>
      <c r="B155" s="40"/>
      <c r="I155" s="91"/>
      <c r="L155" s="91"/>
    </row>
    <row r="156" spans="1:12" s="39" customFormat="1" ht="11.25">
      <c r="A156" s="41"/>
      <c r="B156" s="40"/>
      <c r="I156" s="91"/>
      <c r="L156" s="91"/>
    </row>
    <row r="157" spans="1:12" s="39" customFormat="1" ht="11.25">
      <c r="A157" s="41"/>
      <c r="B157" s="40"/>
      <c r="I157" s="91"/>
      <c r="L157" s="91"/>
    </row>
    <row r="158" spans="1:12" s="39" customFormat="1" ht="11.25">
      <c r="A158" s="41"/>
      <c r="B158" s="40"/>
      <c r="I158" s="91"/>
      <c r="L158" s="91"/>
    </row>
    <row r="159" spans="1:12" s="39" customFormat="1" ht="11.25">
      <c r="A159" s="41"/>
      <c r="B159" s="40"/>
      <c r="I159" s="91"/>
      <c r="L159" s="91"/>
    </row>
    <row r="160" spans="1:12" s="39" customFormat="1" ht="11.25">
      <c r="A160" s="41"/>
      <c r="B160" s="40"/>
      <c r="I160" s="91"/>
      <c r="L160" s="91"/>
    </row>
    <row r="161" spans="1:12" s="39" customFormat="1" ht="11.25">
      <c r="A161" s="41"/>
      <c r="B161" s="40"/>
      <c r="I161" s="91"/>
      <c r="L161" s="91"/>
    </row>
    <row r="162" spans="1:12" s="39" customFormat="1" ht="11.25">
      <c r="A162" s="41"/>
      <c r="B162" s="40"/>
      <c r="I162" s="91"/>
      <c r="L162" s="91"/>
    </row>
    <row r="163" spans="1:12" s="39" customFormat="1" ht="11.25">
      <c r="A163" s="41"/>
      <c r="B163" s="40"/>
      <c r="I163" s="91"/>
      <c r="L163" s="91"/>
    </row>
    <row r="164" spans="1:12" s="39" customFormat="1" ht="11.25">
      <c r="A164" s="41"/>
      <c r="B164" s="40"/>
      <c r="I164" s="91"/>
      <c r="L164" s="91"/>
    </row>
    <row r="165" spans="1:12" s="39" customFormat="1" ht="11.25">
      <c r="A165" s="41"/>
      <c r="B165" s="40"/>
      <c r="I165" s="91"/>
      <c r="L165" s="91"/>
    </row>
    <row r="166" spans="1:12" s="39" customFormat="1" ht="11.25">
      <c r="A166" s="41"/>
      <c r="B166" s="40"/>
      <c r="I166" s="91"/>
      <c r="L166" s="91"/>
    </row>
    <row r="167" spans="1:12" s="39" customFormat="1" ht="11.25">
      <c r="A167" s="41"/>
      <c r="B167" s="40"/>
      <c r="I167" s="91"/>
      <c r="L167" s="91"/>
    </row>
    <row r="168" spans="1:12" s="39" customFormat="1" ht="11.25">
      <c r="A168" s="41"/>
      <c r="B168" s="40"/>
      <c r="I168" s="91"/>
      <c r="L168" s="91"/>
    </row>
    <row r="169" spans="1:12" s="39" customFormat="1" ht="11.25">
      <c r="A169" s="41"/>
      <c r="B169" s="40"/>
      <c r="I169" s="91"/>
      <c r="L169" s="91"/>
    </row>
    <row r="170" spans="1:12" s="39" customFormat="1" ht="11.25">
      <c r="A170" s="41"/>
      <c r="B170" s="40"/>
      <c r="I170" s="91"/>
      <c r="L170" s="91"/>
    </row>
    <row r="171" spans="1:12" s="39" customFormat="1" ht="11.25">
      <c r="A171" s="41"/>
      <c r="B171" s="40"/>
      <c r="I171" s="91"/>
      <c r="L171" s="91"/>
    </row>
    <row r="172" spans="1:12" s="39" customFormat="1" ht="11.25">
      <c r="A172" s="41"/>
      <c r="B172" s="40"/>
      <c r="I172" s="91"/>
      <c r="L172" s="91"/>
    </row>
    <row r="173" spans="1:12" s="39" customFormat="1" ht="11.25">
      <c r="A173" s="41"/>
      <c r="B173" s="40"/>
      <c r="I173" s="91"/>
      <c r="L173" s="91"/>
    </row>
    <row r="174" spans="1:12" s="39" customFormat="1" ht="11.25">
      <c r="A174" s="41"/>
      <c r="B174" s="40"/>
      <c r="I174" s="91"/>
      <c r="L174" s="91"/>
    </row>
    <row r="175" spans="1:12" s="39" customFormat="1" ht="11.25">
      <c r="A175" s="41"/>
      <c r="B175" s="40"/>
      <c r="I175" s="91"/>
      <c r="L175" s="91"/>
    </row>
    <row r="176" spans="1:12" s="39" customFormat="1" ht="11.25">
      <c r="A176" s="41"/>
      <c r="B176" s="40"/>
      <c r="I176" s="91"/>
      <c r="L176" s="91"/>
    </row>
    <row r="177" spans="1:12" s="39" customFormat="1" ht="11.25">
      <c r="A177" s="41"/>
      <c r="B177" s="40"/>
      <c r="I177" s="91"/>
      <c r="L177" s="91"/>
    </row>
    <row r="178" spans="1:12" s="39" customFormat="1" ht="11.25">
      <c r="A178" s="41"/>
      <c r="B178" s="40"/>
      <c r="I178" s="91"/>
      <c r="L178" s="91"/>
    </row>
    <row r="179" spans="1:12" s="39" customFormat="1" ht="11.25">
      <c r="A179" s="41"/>
      <c r="B179" s="40"/>
      <c r="I179" s="91"/>
      <c r="L179" s="91"/>
    </row>
    <row r="180" spans="1:12" s="39" customFormat="1" ht="11.25">
      <c r="A180" s="41"/>
      <c r="B180" s="40"/>
      <c r="I180" s="91"/>
      <c r="L180" s="91"/>
    </row>
    <row r="181" spans="1:12" s="39" customFormat="1" ht="11.25">
      <c r="A181" s="41"/>
      <c r="B181" s="40"/>
      <c r="I181" s="91"/>
      <c r="L181" s="91"/>
    </row>
    <row r="182" spans="1:12" s="39" customFormat="1" ht="11.25">
      <c r="A182" s="41"/>
      <c r="B182" s="40"/>
      <c r="I182" s="91"/>
      <c r="L182" s="91"/>
    </row>
    <row r="183" spans="1:12" s="39" customFormat="1" ht="11.25">
      <c r="A183" s="41"/>
      <c r="B183" s="40"/>
      <c r="I183" s="91"/>
      <c r="L183" s="91"/>
    </row>
    <row r="184" spans="1:12" s="39" customFormat="1" ht="11.25">
      <c r="A184" s="41"/>
      <c r="B184" s="40"/>
      <c r="I184" s="91"/>
      <c r="L184" s="91"/>
    </row>
    <row r="185" spans="1:12" s="39" customFormat="1" ht="11.25">
      <c r="A185" s="41"/>
      <c r="B185" s="40"/>
      <c r="I185" s="91"/>
      <c r="L185" s="91"/>
    </row>
    <row r="186" spans="1:12" s="39" customFormat="1" ht="11.25">
      <c r="A186" s="41"/>
      <c r="B186" s="40"/>
      <c r="I186" s="91"/>
      <c r="L186" s="91"/>
    </row>
    <row r="187" spans="1:12" s="39" customFormat="1" ht="11.25">
      <c r="A187" s="41"/>
      <c r="B187" s="40"/>
      <c r="I187" s="91"/>
      <c r="L187" s="91"/>
    </row>
    <row r="188" spans="1:12" s="39" customFormat="1" ht="11.25">
      <c r="A188" s="41"/>
      <c r="B188" s="40"/>
      <c r="I188" s="91"/>
      <c r="L188" s="91"/>
    </row>
    <row r="189" spans="1:12" s="39" customFormat="1" ht="11.25">
      <c r="A189" s="41"/>
      <c r="B189" s="40"/>
      <c r="I189" s="91"/>
      <c r="L189" s="91"/>
    </row>
    <row r="190" spans="1:12" s="39" customFormat="1" ht="11.25">
      <c r="A190" s="41"/>
      <c r="B190" s="40"/>
      <c r="I190" s="91"/>
      <c r="L190" s="91"/>
    </row>
    <row r="191" spans="1:12" s="39" customFormat="1" ht="11.25">
      <c r="A191" s="41"/>
      <c r="B191" s="40"/>
      <c r="I191" s="91"/>
      <c r="L191" s="91"/>
    </row>
    <row r="192" spans="1:12" s="39" customFormat="1" ht="11.25">
      <c r="A192" s="41"/>
      <c r="B192" s="40"/>
      <c r="I192" s="91"/>
      <c r="L192" s="91"/>
    </row>
    <row r="193" spans="1:12" s="39" customFormat="1" ht="11.25">
      <c r="A193" s="41"/>
      <c r="B193" s="40"/>
      <c r="I193" s="91"/>
      <c r="L193" s="91"/>
    </row>
    <row r="194" spans="1:12" s="39" customFormat="1" ht="11.25">
      <c r="A194" s="41"/>
      <c r="B194" s="40"/>
      <c r="I194" s="91"/>
      <c r="L194" s="91"/>
    </row>
    <row r="195" spans="1:12" s="39" customFormat="1" ht="11.25">
      <c r="A195" s="41"/>
      <c r="B195" s="40"/>
      <c r="I195" s="91"/>
      <c r="L195" s="91"/>
    </row>
    <row r="196" spans="1:12" s="39" customFormat="1" ht="11.25">
      <c r="A196" s="41"/>
      <c r="B196" s="40"/>
      <c r="I196" s="91"/>
      <c r="L196" s="91"/>
    </row>
    <row r="197" spans="1:12" s="39" customFormat="1" ht="11.25">
      <c r="A197" s="41"/>
      <c r="B197" s="40"/>
      <c r="I197" s="91"/>
      <c r="L197" s="91"/>
    </row>
    <row r="198" spans="1:12" s="39" customFormat="1" ht="11.25">
      <c r="A198" s="41"/>
      <c r="B198" s="40"/>
      <c r="I198" s="91"/>
      <c r="L198" s="91"/>
    </row>
    <row r="199" spans="1:12" s="39" customFormat="1" ht="11.25">
      <c r="A199" s="41"/>
      <c r="B199" s="40"/>
      <c r="I199" s="91"/>
      <c r="L199" s="91"/>
    </row>
    <row r="200" spans="1:12" s="39" customFormat="1" ht="11.25">
      <c r="A200" s="41"/>
      <c r="B200" s="40"/>
      <c r="I200" s="91"/>
      <c r="L200" s="91"/>
    </row>
    <row r="201" spans="1:12" s="39" customFormat="1" ht="11.25">
      <c r="A201" s="41"/>
      <c r="B201" s="40"/>
      <c r="I201" s="91"/>
      <c r="L201" s="91"/>
    </row>
    <row r="202" spans="1:12" s="39" customFormat="1" ht="11.25">
      <c r="A202" s="41"/>
      <c r="B202" s="40"/>
      <c r="I202" s="91"/>
      <c r="L202" s="91"/>
    </row>
    <row r="203" spans="1:12" s="39" customFormat="1" ht="11.25">
      <c r="A203" s="41"/>
      <c r="B203" s="40"/>
      <c r="I203" s="91"/>
      <c r="L203" s="91"/>
    </row>
    <row r="204" spans="1:12" s="39" customFormat="1" ht="11.25">
      <c r="A204" s="41"/>
      <c r="B204" s="40"/>
      <c r="I204" s="91"/>
      <c r="L204" s="91"/>
    </row>
    <row r="205" spans="1:12" s="39" customFormat="1" ht="11.25">
      <c r="A205" s="41"/>
      <c r="B205" s="40"/>
      <c r="I205" s="91"/>
      <c r="L205" s="91"/>
    </row>
    <row r="206" spans="1:12" s="39" customFormat="1" ht="11.25">
      <c r="A206" s="41"/>
      <c r="B206" s="40"/>
      <c r="I206" s="91"/>
      <c r="L206" s="91"/>
    </row>
    <row r="207" spans="1:12" s="39" customFormat="1" ht="11.25">
      <c r="A207" s="41"/>
      <c r="B207" s="40"/>
      <c r="I207" s="91"/>
      <c r="L207" s="91"/>
    </row>
    <row r="208" spans="1:12" s="39" customFormat="1" ht="11.25">
      <c r="A208" s="41"/>
      <c r="B208" s="40"/>
      <c r="I208" s="91"/>
      <c r="L208" s="91"/>
    </row>
    <row r="209" spans="1:12" s="39" customFormat="1" ht="11.25">
      <c r="A209" s="41"/>
      <c r="B209" s="40"/>
      <c r="I209" s="91"/>
      <c r="L209" s="91"/>
    </row>
    <row r="210" spans="1:12" s="39" customFormat="1" ht="11.25">
      <c r="A210" s="41"/>
      <c r="B210" s="40"/>
      <c r="I210" s="91"/>
      <c r="L210" s="91"/>
    </row>
    <row r="211" spans="1:12" s="39" customFormat="1" ht="11.25">
      <c r="A211" s="41"/>
      <c r="B211" s="40"/>
      <c r="I211" s="91"/>
      <c r="L211" s="91"/>
    </row>
    <row r="212" spans="1:12" s="39" customFormat="1" ht="11.25">
      <c r="A212" s="41"/>
      <c r="B212" s="40"/>
      <c r="I212" s="91"/>
      <c r="L212" s="91"/>
    </row>
    <row r="213" spans="1:12" s="39" customFormat="1" ht="11.25">
      <c r="A213" s="41"/>
      <c r="B213" s="40"/>
      <c r="I213" s="91"/>
      <c r="L213" s="91"/>
    </row>
    <row r="214" spans="1:12" s="39" customFormat="1" ht="11.25">
      <c r="A214" s="41"/>
      <c r="B214" s="40"/>
      <c r="I214" s="91"/>
      <c r="L214" s="91"/>
    </row>
    <row r="215" spans="1:12" s="39" customFormat="1" ht="11.25">
      <c r="A215" s="41"/>
      <c r="B215" s="40"/>
      <c r="I215" s="91"/>
      <c r="L215" s="91"/>
    </row>
    <row r="216" spans="1:12" s="39" customFormat="1" ht="11.25">
      <c r="A216" s="41"/>
      <c r="B216" s="40"/>
      <c r="I216" s="91"/>
      <c r="L216" s="91"/>
    </row>
    <row r="217" spans="1:12" s="39" customFormat="1" ht="11.25">
      <c r="A217" s="41"/>
      <c r="B217" s="40"/>
      <c r="I217" s="91"/>
      <c r="L217" s="91"/>
    </row>
    <row r="218" spans="1:12" s="39" customFormat="1" ht="11.25">
      <c r="A218" s="41"/>
      <c r="B218" s="40"/>
      <c r="I218" s="91"/>
      <c r="L218" s="91"/>
    </row>
    <row r="219" spans="1:12" s="39" customFormat="1" ht="11.25">
      <c r="A219" s="41"/>
      <c r="B219" s="40"/>
      <c r="I219" s="91"/>
      <c r="L219" s="91"/>
    </row>
    <row r="220" spans="1:12" s="39" customFormat="1" ht="11.25">
      <c r="A220" s="41"/>
      <c r="B220" s="40"/>
      <c r="I220" s="91"/>
      <c r="L220" s="91"/>
    </row>
    <row r="221" spans="1:12" s="39" customFormat="1" ht="11.25">
      <c r="A221" s="41"/>
      <c r="B221" s="40"/>
      <c r="I221" s="91"/>
      <c r="L221" s="91"/>
    </row>
    <row r="222" spans="1:12" s="39" customFormat="1" ht="11.25">
      <c r="A222" s="41"/>
      <c r="B222" s="40"/>
      <c r="I222" s="91"/>
      <c r="L222" s="91"/>
    </row>
    <row r="223" spans="1:12" s="39" customFormat="1" ht="11.25">
      <c r="A223" s="41"/>
      <c r="B223" s="40"/>
      <c r="I223" s="91"/>
      <c r="L223" s="91"/>
    </row>
    <row r="224" spans="1:12" s="39" customFormat="1" ht="11.25">
      <c r="A224" s="41"/>
      <c r="B224" s="40"/>
      <c r="I224" s="91"/>
      <c r="L224" s="91"/>
    </row>
    <row r="225" spans="1:12" s="39" customFormat="1" ht="11.25">
      <c r="A225" s="41"/>
      <c r="B225" s="40"/>
      <c r="I225" s="91"/>
      <c r="L225" s="91"/>
    </row>
    <row r="226" spans="1:12" s="39" customFormat="1" ht="11.25">
      <c r="A226" s="41"/>
      <c r="B226" s="40"/>
      <c r="I226" s="91"/>
      <c r="L226" s="91"/>
    </row>
    <row r="227" spans="1:12" s="39" customFormat="1" ht="11.25">
      <c r="A227" s="41"/>
      <c r="B227" s="40"/>
      <c r="I227" s="91"/>
      <c r="L227" s="91"/>
    </row>
    <row r="228" spans="1:12" s="39" customFormat="1" ht="11.25">
      <c r="A228" s="41"/>
      <c r="B228" s="40"/>
      <c r="I228" s="91"/>
      <c r="L228" s="91"/>
    </row>
    <row r="229" spans="1:12" s="39" customFormat="1" ht="11.25">
      <c r="A229" s="41"/>
      <c r="B229" s="40"/>
      <c r="I229" s="91"/>
      <c r="L229" s="91"/>
    </row>
    <row r="230" spans="1:12" s="39" customFormat="1" ht="11.25">
      <c r="A230" s="41"/>
      <c r="B230" s="40"/>
      <c r="I230" s="91"/>
      <c r="L230" s="91"/>
    </row>
    <row r="231" spans="1:12" s="39" customFormat="1" ht="11.25">
      <c r="A231" s="41"/>
      <c r="B231" s="40"/>
      <c r="I231" s="91"/>
      <c r="L231" s="91"/>
    </row>
    <row r="232" spans="1:12" s="39" customFormat="1" ht="11.25">
      <c r="A232" s="41"/>
      <c r="B232" s="40"/>
      <c r="I232" s="91"/>
      <c r="L232" s="91"/>
    </row>
    <row r="233" spans="1:12" s="39" customFormat="1" ht="11.25">
      <c r="A233" s="41"/>
      <c r="B233" s="40"/>
      <c r="I233" s="91"/>
      <c r="L233" s="91"/>
    </row>
    <row r="234" spans="1:12" s="39" customFormat="1" ht="11.25">
      <c r="A234" s="41"/>
      <c r="B234" s="40"/>
      <c r="I234" s="91"/>
      <c r="L234" s="91"/>
    </row>
    <row r="235" spans="1:12" s="39" customFormat="1" ht="11.25">
      <c r="A235" s="41"/>
      <c r="B235" s="40"/>
      <c r="I235" s="91"/>
      <c r="L235" s="91"/>
    </row>
    <row r="236" spans="1:12" s="39" customFormat="1" ht="11.25">
      <c r="A236" s="41"/>
      <c r="B236" s="40"/>
      <c r="I236" s="91"/>
      <c r="L236" s="91"/>
    </row>
    <row r="237" spans="1:12" s="39" customFormat="1" ht="11.25">
      <c r="A237" s="41"/>
      <c r="B237" s="40"/>
      <c r="I237" s="91"/>
      <c r="L237" s="91"/>
    </row>
    <row r="238" spans="1:12" s="39" customFormat="1" ht="11.25">
      <c r="A238" s="41"/>
      <c r="B238" s="40"/>
      <c r="I238" s="91"/>
      <c r="L238" s="91"/>
    </row>
    <row r="239" spans="1:12" s="39" customFormat="1" ht="11.25">
      <c r="A239" s="41"/>
      <c r="B239" s="40"/>
      <c r="I239" s="91"/>
      <c r="L239" s="91"/>
    </row>
    <row r="240" spans="1:12" s="39" customFormat="1" ht="11.25">
      <c r="A240" s="41"/>
      <c r="B240" s="40"/>
      <c r="I240" s="91"/>
      <c r="L240" s="91"/>
    </row>
    <row r="241" spans="1:12" s="39" customFormat="1" ht="11.25">
      <c r="A241" s="41"/>
      <c r="B241" s="40"/>
      <c r="I241" s="91"/>
      <c r="L241" s="91"/>
    </row>
    <row r="242" spans="1:12" s="39" customFormat="1" ht="11.25">
      <c r="A242" s="41"/>
      <c r="B242" s="40"/>
      <c r="I242" s="91"/>
      <c r="L242" s="91"/>
    </row>
    <row r="243" spans="1:12" s="39" customFormat="1" ht="11.25">
      <c r="A243" s="41"/>
      <c r="B243" s="40"/>
      <c r="I243" s="91"/>
      <c r="L243" s="91"/>
    </row>
    <row r="244" spans="1:12" s="39" customFormat="1" ht="11.25">
      <c r="A244" s="41"/>
      <c r="B244" s="40"/>
      <c r="I244" s="91"/>
      <c r="L244" s="91"/>
    </row>
    <row r="245" spans="1:12" s="39" customFormat="1" ht="11.25">
      <c r="A245" s="41"/>
      <c r="B245" s="40"/>
      <c r="I245" s="91"/>
      <c r="L245" s="91"/>
    </row>
    <row r="246" spans="1:12" s="39" customFormat="1" ht="11.25">
      <c r="A246" s="41"/>
      <c r="B246" s="40"/>
      <c r="I246" s="91"/>
      <c r="L246" s="91"/>
    </row>
    <row r="247" spans="1:12" s="39" customFormat="1" ht="11.25">
      <c r="A247" s="41"/>
      <c r="B247" s="40"/>
      <c r="I247" s="91"/>
      <c r="L247" s="91"/>
    </row>
    <row r="248" spans="1:12" s="39" customFormat="1" ht="11.25">
      <c r="A248" s="41"/>
      <c r="B248" s="40"/>
      <c r="I248" s="91"/>
      <c r="L248" s="91"/>
    </row>
    <row r="249" spans="1:12" s="39" customFormat="1" ht="11.25">
      <c r="A249" s="41"/>
      <c r="B249" s="40"/>
      <c r="I249" s="91"/>
      <c r="L249" s="91"/>
    </row>
    <row r="250" spans="1:12" s="39" customFormat="1" ht="11.25">
      <c r="A250" s="41"/>
      <c r="B250" s="40"/>
      <c r="I250" s="91"/>
      <c r="L250" s="91"/>
    </row>
    <row r="251" spans="1:12" s="39" customFormat="1" ht="11.25">
      <c r="A251" s="41"/>
      <c r="B251" s="40"/>
      <c r="I251" s="91"/>
      <c r="L251" s="91"/>
    </row>
    <row r="252" spans="1:12" s="39" customFormat="1" ht="11.25">
      <c r="A252" s="41"/>
      <c r="B252" s="40"/>
      <c r="I252" s="91"/>
      <c r="L252" s="91"/>
    </row>
    <row r="253" spans="1:12" s="39" customFormat="1" ht="11.25">
      <c r="A253" s="41"/>
      <c r="B253" s="40"/>
      <c r="I253" s="91"/>
      <c r="L253" s="91"/>
    </row>
    <row r="254" spans="1:12" s="39" customFormat="1" ht="11.25">
      <c r="A254" s="41"/>
      <c r="B254" s="40"/>
      <c r="I254" s="91"/>
      <c r="L254" s="91"/>
    </row>
    <row r="255" spans="1:12" s="39" customFormat="1" ht="11.25">
      <c r="A255" s="41"/>
      <c r="B255" s="40"/>
      <c r="I255" s="91"/>
      <c r="L255" s="91"/>
    </row>
    <row r="256" spans="1:12" s="39" customFormat="1" ht="11.25">
      <c r="A256" s="41"/>
      <c r="B256" s="40"/>
      <c r="I256" s="91"/>
      <c r="L256" s="91"/>
    </row>
    <row r="257" spans="1:12" s="39" customFormat="1" ht="11.25">
      <c r="A257" s="41"/>
      <c r="B257" s="40"/>
      <c r="I257" s="91"/>
      <c r="L257" s="91"/>
    </row>
    <row r="258" spans="1:12" s="39" customFormat="1" ht="11.25">
      <c r="A258" s="41"/>
      <c r="B258" s="40"/>
      <c r="I258" s="91"/>
      <c r="L258" s="91"/>
    </row>
    <row r="259" spans="1:12" s="39" customFormat="1" ht="11.25">
      <c r="A259" s="41"/>
      <c r="B259" s="40"/>
      <c r="I259" s="91"/>
      <c r="L259" s="91"/>
    </row>
    <row r="260" spans="1:12" s="39" customFormat="1" ht="11.25">
      <c r="A260" s="41"/>
      <c r="B260" s="40"/>
      <c r="I260" s="91"/>
      <c r="L260" s="91"/>
    </row>
    <row r="261" spans="1:12" s="39" customFormat="1" ht="11.25">
      <c r="A261" s="41"/>
      <c r="B261" s="40"/>
      <c r="I261" s="91"/>
      <c r="L261" s="91"/>
    </row>
    <row r="262" spans="1:12" s="39" customFormat="1" ht="11.25">
      <c r="A262" s="41"/>
      <c r="B262" s="40"/>
      <c r="I262" s="91"/>
      <c r="L262" s="91"/>
    </row>
    <row r="263" spans="1:12" s="39" customFormat="1" ht="11.25">
      <c r="A263" s="41"/>
      <c r="B263" s="40"/>
      <c r="I263" s="91"/>
      <c r="L263" s="91"/>
    </row>
    <row r="264" spans="1:12" s="39" customFormat="1" ht="11.25">
      <c r="A264" s="41"/>
      <c r="B264" s="40"/>
      <c r="I264" s="91"/>
      <c r="L264" s="91"/>
    </row>
    <row r="265" spans="1:12" s="39" customFormat="1" ht="11.25">
      <c r="A265" s="41"/>
      <c r="B265" s="40"/>
      <c r="I265" s="91"/>
      <c r="L265" s="91"/>
    </row>
    <row r="266" spans="1:12" s="39" customFormat="1" ht="11.25">
      <c r="A266" s="41"/>
      <c r="B266" s="40"/>
      <c r="I266" s="91"/>
      <c r="L266" s="91"/>
    </row>
    <row r="267" spans="1:12" s="39" customFormat="1" ht="11.25">
      <c r="A267" s="41"/>
      <c r="B267" s="40"/>
      <c r="I267" s="91"/>
      <c r="L267" s="91"/>
    </row>
    <row r="268" spans="1:12" s="39" customFormat="1" ht="11.25">
      <c r="A268" s="41"/>
      <c r="B268" s="40"/>
      <c r="I268" s="91"/>
      <c r="L268" s="91"/>
    </row>
    <row r="269" spans="1:12" s="39" customFormat="1" ht="11.25">
      <c r="A269" s="41"/>
      <c r="B269" s="40"/>
      <c r="I269" s="91"/>
      <c r="L269" s="91"/>
    </row>
    <row r="270" spans="1:12" s="39" customFormat="1" ht="11.25">
      <c r="A270" s="41"/>
      <c r="B270" s="40"/>
      <c r="I270" s="91"/>
      <c r="L270" s="91"/>
    </row>
    <row r="271" spans="1:12" s="39" customFormat="1" ht="11.25">
      <c r="A271" s="41"/>
      <c r="B271" s="40"/>
      <c r="I271" s="91"/>
      <c r="L271" s="91"/>
    </row>
    <row r="272" spans="1:12" s="39" customFormat="1" ht="11.25">
      <c r="A272" s="41"/>
      <c r="B272" s="40"/>
      <c r="I272" s="91"/>
      <c r="L272" s="91"/>
    </row>
    <row r="273" spans="1:12" s="39" customFormat="1" ht="11.25">
      <c r="A273" s="41"/>
      <c r="B273" s="40"/>
      <c r="I273" s="91"/>
      <c r="L273" s="91"/>
    </row>
    <row r="274" spans="1:12" s="39" customFormat="1" ht="11.25">
      <c r="A274" s="41"/>
      <c r="B274" s="40"/>
      <c r="I274" s="91"/>
      <c r="L274" s="91"/>
    </row>
    <row r="275" spans="1:12" s="39" customFormat="1" ht="11.25">
      <c r="A275" s="41"/>
      <c r="B275" s="40"/>
      <c r="I275" s="91"/>
      <c r="L275" s="91"/>
    </row>
    <row r="276" spans="1:12" s="39" customFormat="1" ht="11.25">
      <c r="A276" s="41"/>
      <c r="B276" s="40"/>
      <c r="I276" s="91"/>
      <c r="L276" s="91"/>
    </row>
    <row r="277" spans="1:12" s="39" customFormat="1" ht="11.25">
      <c r="A277" s="41"/>
      <c r="B277" s="40"/>
      <c r="I277" s="91"/>
      <c r="L277" s="91"/>
    </row>
    <row r="278" spans="1:12" s="39" customFormat="1" ht="11.25">
      <c r="A278" s="41"/>
      <c r="B278" s="40"/>
      <c r="I278" s="91"/>
      <c r="L278" s="91"/>
    </row>
    <row r="279" spans="1:12" s="39" customFormat="1" ht="11.25">
      <c r="A279" s="41"/>
      <c r="B279" s="40"/>
      <c r="I279" s="91"/>
      <c r="L279" s="91"/>
    </row>
    <row r="280" spans="1:12" s="39" customFormat="1" ht="11.25">
      <c r="A280" s="41"/>
      <c r="B280" s="40"/>
      <c r="I280" s="91"/>
      <c r="L280" s="91"/>
    </row>
    <row r="281" spans="1:12" s="39" customFormat="1" ht="11.25">
      <c r="A281" s="41"/>
      <c r="B281" s="40"/>
      <c r="I281" s="91"/>
      <c r="L281" s="91"/>
    </row>
    <row r="282" spans="1:12" s="39" customFormat="1" ht="11.25">
      <c r="A282" s="41"/>
      <c r="B282" s="40"/>
      <c r="I282" s="91"/>
      <c r="L282" s="91"/>
    </row>
    <row r="283" spans="1:12" s="39" customFormat="1" ht="11.25">
      <c r="A283" s="41"/>
      <c r="B283" s="40"/>
      <c r="I283" s="91"/>
      <c r="L283" s="91"/>
    </row>
    <row r="284" spans="1:12" s="39" customFormat="1" ht="11.25">
      <c r="A284" s="41"/>
      <c r="B284" s="40"/>
      <c r="I284" s="91"/>
      <c r="L284" s="91"/>
    </row>
    <row r="285" spans="1:12" s="39" customFormat="1" ht="11.25">
      <c r="A285" s="41"/>
      <c r="B285" s="40"/>
      <c r="I285" s="91"/>
      <c r="L285" s="91"/>
    </row>
    <row r="286" spans="1:12" s="39" customFormat="1" ht="11.25">
      <c r="A286" s="41"/>
      <c r="B286" s="40"/>
      <c r="I286" s="91"/>
      <c r="L286" s="91"/>
    </row>
    <row r="287" spans="1:12" s="39" customFormat="1" ht="11.25">
      <c r="A287" s="41"/>
      <c r="B287" s="40"/>
      <c r="I287" s="91"/>
      <c r="L287" s="91"/>
    </row>
    <row r="288" spans="1:12" s="39" customFormat="1" ht="11.25">
      <c r="A288" s="41"/>
      <c r="B288" s="40"/>
      <c r="I288" s="91"/>
      <c r="L288" s="91"/>
    </row>
    <row r="289" spans="1:12" s="39" customFormat="1" ht="11.25">
      <c r="A289" s="41"/>
      <c r="B289" s="40"/>
      <c r="I289" s="91"/>
      <c r="L289" s="91"/>
    </row>
    <row r="290" spans="1:12" s="39" customFormat="1" ht="11.25">
      <c r="A290" s="41"/>
      <c r="B290" s="40"/>
      <c r="I290" s="91"/>
      <c r="L290" s="91"/>
    </row>
    <row r="291" spans="1:12" s="39" customFormat="1" ht="11.25">
      <c r="A291" s="41"/>
      <c r="B291" s="40"/>
      <c r="I291" s="91"/>
      <c r="L291" s="91"/>
    </row>
    <row r="292" spans="1:12" s="39" customFormat="1" ht="11.25">
      <c r="A292" s="41"/>
      <c r="B292" s="40"/>
      <c r="I292" s="91"/>
      <c r="L292" s="91"/>
    </row>
    <row r="293" spans="1:12" s="39" customFormat="1" ht="11.25">
      <c r="A293" s="41"/>
      <c r="B293" s="40"/>
      <c r="I293" s="91"/>
      <c r="L293" s="91"/>
    </row>
    <row r="294" spans="1:12" s="39" customFormat="1" ht="11.25">
      <c r="A294" s="41"/>
      <c r="B294" s="40"/>
      <c r="I294" s="91"/>
      <c r="L294" s="91"/>
    </row>
    <row r="295" spans="1:12" s="39" customFormat="1" ht="11.25">
      <c r="A295" s="41"/>
      <c r="B295" s="40"/>
      <c r="I295" s="91"/>
      <c r="L295" s="91"/>
    </row>
    <row r="296" spans="1:12" s="39" customFormat="1" ht="11.25">
      <c r="A296" s="41"/>
      <c r="B296" s="40"/>
      <c r="I296" s="91"/>
      <c r="L296" s="91"/>
    </row>
    <row r="297" spans="1:12" s="39" customFormat="1" ht="11.25">
      <c r="A297" s="41"/>
      <c r="B297" s="40"/>
      <c r="I297" s="91"/>
      <c r="L297" s="91"/>
    </row>
    <row r="298" spans="1:12" s="39" customFormat="1" ht="11.25">
      <c r="A298" s="41"/>
      <c r="B298" s="40"/>
      <c r="I298" s="91"/>
      <c r="L298" s="91"/>
    </row>
    <row r="299" spans="1:12" s="39" customFormat="1" ht="11.25">
      <c r="A299" s="41"/>
      <c r="B299" s="40"/>
      <c r="I299" s="91"/>
      <c r="L299" s="91"/>
    </row>
    <row r="300" spans="1:12" s="39" customFormat="1" ht="11.25">
      <c r="A300" s="41"/>
      <c r="B300" s="40"/>
      <c r="I300" s="91"/>
      <c r="L300" s="91"/>
    </row>
    <row r="301" spans="1:12" s="39" customFormat="1" ht="11.25">
      <c r="A301" s="41"/>
      <c r="B301" s="40"/>
      <c r="I301" s="91"/>
      <c r="L301" s="91"/>
    </row>
    <row r="302" spans="1:12" s="39" customFormat="1" ht="11.25">
      <c r="A302" s="41"/>
      <c r="B302" s="40"/>
      <c r="I302" s="91"/>
      <c r="L302" s="91"/>
    </row>
    <row r="303" spans="1:12" s="39" customFormat="1" ht="11.25">
      <c r="A303" s="41"/>
      <c r="B303" s="40"/>
      <c r="I303" s="91"/>
      <c r="L303" s="91"/>
    </row>
    <row r="304" spans="1:12" s="39" customFormat="1" ht="11.25">
      <c r="A304" s="41"/>
      <c r="B304" s="40"/>
      <c r="I304" s="91"/>
      <c r="L304" s="91"/>
    </row>
    <row r="305" spans="1:12" s="39" customFormat="1" ht="11.25">
      <c r="A305" s="41"/>
      <c r="B305" s="40"/>
      <c r="I305" s="91"/>
      <c r="L305" s="91"/>
    </row>
    <row r="306" spans="1:12" s="39" customFormat="1" ht="11.25">
      <c r="A306" s="41"/>
      <c r="B306" s="40"/>
      <c r="I306" s="91"/>
      <c r="L306" s="91"/>
    </row>
    <row r="307" spans="1:12" s="39" customFormat="1" ht="11.25">
      <c r="A307" s="41"/>
      <c r="B307" s="40"/>
      <c r="I307" s="91"/>
      <c r="L307" s="91"/>
    </row>
    <row r="308" spans="1:12" s="39" customFormat="1" ht="11.25">
      <c r="A308" s="41"/>
      <c r="B308" s="40"/>
      <c r="I308" s="91"/>
      <c r="L308" s="91"/>
    </row>
    <row r="309" spans="1:12" s="39" customFormat="1" ht="11.25">
      <c r="A309" s="41"/>
      <c r="B309" s="40"/>
      <c r="I309" s="91"/>
      <c r="L309" s="91"/>
    </row>
    <row r="310" spans="1:12" s="39" customFormat="1" ht="11.25">
      <c r="A310" s="41"/>
      <c r="B310" s="40"/>
      <c r="I310" s="91"/>
      <c r="L310" s="91"/>
    </row>
    <row r="311" spans="1:12" s="39" customFormat="1" ht="11.25">
      <c r="A311" s="41"/>
      <c r="B311" s="40"/>
      <c r="I311" s="91"/>
      <c r="L311" s="91"/>
    </row>
    <row r="312" spans="1:12" s="39" customFormat="1" ht="11.25">
      <c r="A312" s="41"/>
      <c r="B312" s="40"/>
      <c r="I312" s="91"/>
      <c r="L312" s="91"/>
    </row>
    <row r="313" spans="1:12" s="39" customFormat="1" ht="11.25">
      <c r="A313" s="41"/>
      <c r="B313" s="40"/>
      <c r="I313" s="91"/>
      <c r="L313" s="91"/>
    </row>
    <row r="314" spans="1:12" s="39" customFormat="1" ht="11.25">
      <c r="A314" s="41"/>
      <c r="B314" s="40"/>
      <c r="I314" s="91"/>
      <c r="L314" s="91"/>
    </row>
    <row r="315" spans="1:12" s="39" customFormat="1" ht="11.25">
      <c r="A315" s="41"/>
      <c r="B315" s="40"/>
      <c r="I315" s="91"/>
      <c r="L315" s="91"/>
    </row>
    <row r="316" spans="1:12" s="39" customFormat="1" ht="11.25">
      <c r="A316" s="41"/>
      <c r="B316" s="40"/>
      <c r="I316" s="91"/>
      <c r="L316" s="91"/>
    </row>
    <row r="317" spans="1:12" s="39" customFormat="1" ht="11.25">
      <c r="A317" s="41"/>
      <c r="B317" s="40"/>
      <c r="I317" s="91"/>
      <c r="L317" s="91"/>
    </row>
    <row r="318" spans="1:12" s="39" customFormat="1" ht="11.25">
      <c r="A318" s="41"/>
      <c r="B318" s="40"/>
      <c r="I318" s="91"/>
      <c r="L318" s="91"/>
    </row>
    <row r="319" spans="1:12" s="39" customFormat="1" ht="11.25">
      <c r="A319" s="41"/>
      <c r="B319" s="40"/>
      <c r="I319" s="91"/>
      <c r="L319" s="91"/>
    </row>
    <row r="320" spans="1:12" s="39" customFormat="1" ht="11.25">
      <c r="A320" s="41"/>
      <c r="B320" s="40"/>
      <c r="I320" s="91"/>
      <c r="L320" s="91"/>
    </row>
    <row r="321" spans="1:12" s="39" customFormat="1" ht="11.25">
      <c r="A321" s="41"/>
      <c r="B321" s="40"/>
      <c r="I321" s="91"/>
      <c r="L321" s="91"/>
    </row>
    <row r="322" spans="1:12" s="39" customFormat="1" ht="11.25">
      <c r="A322" s="41"/>
      <c r="B322" s="40"/>
      <c r="I322" s="91"/>
      <c r="L322" s="91"/>
    </row>
    <row r="323" spans="1:12" s="39" customFormat="1" ht="11.25">
      <c r="A323" s="41"/>
      <c r="B323" s="40"/>
      <c r="I323" s="91"/>
      <c r="L323" s="91"/>
    </row>
    <row r="324" spans="1:12" s="39" customFormat="1" ht="11.25">
      <c r="A324" s="41"/>
      <c r="B324" s="40"/>
      <c r="I324" s="91"/>
      <c r="L324" s="91"/>
    </row>
    <row r="325" spans="1:12" s="39" customFormat="1" ht="11.25">
      <c r="A325" s="41"/>
      <c r="B325" s="40"/>
      <c r="I325" s="91"/>
      <c r="L325" s="91"/>
    </row>
  </sheetData>
  <conditionalFormatting sqref="A4:K4">
    <cfRule type="expression" priority="1" dxfId="2" stopIfTrue="1">
      <formula>$A$4=$K$1</formula>
    </cfRule>
  </conditionalFormatting>
  <conditionalFormatting sqref="B5:K5">
    <cfRule type="expression" priority="2" dxfId="2" stopIfTrue="1">
      <formula>$A$5=$K$1</formula>
    </cfRule>
  </conditionalFormatting>
  <conditionalFormatting sqref="A6:K6">
    <cfRule type="expression" priority="3" dxfId="2" stopIfTrue="1">
      <formula>$A$6=$K$1</formula>
    </cfRule>
  </conditionalFormatting>
  <conditionalFormatting sqref="A7:K7">
    <cfRule type="expression" priority="4" dxfId="2" stopIfTrue="1">
      <formula>$A$7=$K$1</formula>
    </cfRule>
  </conditionalFormatting>
  <conditionalFormatting sqref="A8:K8">
    <cfRule type="expression" priority="5" dxfId="2" stopIfTrue="1">
      <formula>$A$8=$K$1</formula>
    </cfRule>
  </conditionalFormatting>
  <conditionalFormatting sqref="A9:K9">
    <cfRule type="expression" priority="6" dxfId="2" stopIfTrue="1">
      <formula>$A$9=$K$1</formula>
    </cfRule>
  </conditionalFormatting>
  <conditionalFormatting sqref="A10:K10">
    <cfRule type="expression" priority="7" dxfId="2" stopIfTrue="1">
      <formula>$A$10=$K$1</formula>
    </cfRule>
  </conditionalFormatting>
  <conditionalFormatting sqref="A11:K11">
    <cfRule type="expression" priority="8" dxfId="2" stopIfTrue="1">
      <formula>$A$11=$K$1</formula>
    </cfRule>
  </conditionalFormatting>
  <conditionalFormatting sqref="A12:K12">
    <cfRule type="expression" priority="9" dxfId="2" stopIfTrue="1">
      <formula>$A$12=$K$1</formula>
    </cfRule>
  </conditionalFormatting>
  <conditionalFormatting sqref="A13:K13">
    <cfRule type="expression" priority="10" dxfId="2" stopIfTrue="1">
      <formula>$A$13=$K$1</formula>
    </cfRule>
  </conditionalFormatting>
  <conditionalFormatting sqref="A14:K14">
    <cfRule type="expression" priority="11" dxfId="2" stopIfTrue="1">
      <formula>$A$14=$K$1</formula>
    </cfRule>
  </conditionalFormatting>
  <conditionalFormatting sqref="A15:K15">
    <cfRule type="expression" priority="12" dxfId="2" stopIfTrue="1">
      <formula>$A$15=$K$1</formula>
    </cfRule>
  </conditionalFormatting>
  <conditionalFormatting sqref="A16:K16">
    <cfRule type="expression" priority="13" dxfId="2" stopIfTrue="1">
      <formula>$A$16=$K$1</formula>
    </cfRule>
  </conditionalFormatting>
  <conditionalFormatting sqref="A17:K17">
    <cfRule type="expression" priority="14" dxfId="2" stopIfTrue="1">
      <formula>$A$17=$K$1</formula>
    </cfRule>
  </conditionalFormatting>
  <conditionalFormatting sqref="A18:K18">
    <cfRule type="expression" priority="15" dxfId="2" stopIfTrue="1">
      <formula>$A$18=$K$1</formula>
    </cfRule>
  </conditionalFormatting>
  <conditionalFormatting sqref="A19:K19">
    <cfRule type="expression" priority="16" dxfId="2" stopIfTrue="1">
      <formula>$A$19=$K$1</formula>
    </cfRule>
  </conditionalFormatting>
  <conditionalFormatting sqref="A20:K20">
    <cfRule type="expression" priority="17" dxfId="2" stopIfTrue="1">
      <formula>$A$20=$K$1</formula>
    </cfRule>
  </conditionalFormatting>
  <conditionalFormatting sqref="A21:K21">
    <cfRule type="expression" priority="18" dxfId="2" stopIfTrue="1">
      <formula>$A$21=$K$1</formula>
    </cfRule>
  </conditionalFormatting>
  <conditionalFormatting sqref="A22:K22">
    <cfRule type="expression" priority="19" dxfId="2" stopIfTrue="1">
      <formula>$A$22=$K$1</formula>
    </cfRule>
  </conditionalFormatting>
  <conditionalFormatting sqref="A5">
    <cfRule type="expression" priority="20" dxfId="3" stopIfTrue="1">
      <formula>$A$5=$K$1</formula>
    </cfRule>
  </conditionalFormatting>
  <conditionalFormatting sqref="M4:M22">
    <cfRule type="expression" priority="21" dxfId="3" stopIfTrue="1">
      <formula>A4=$K$1</formula>
    </cfRule>
  </conditionalFormatting>
  <conditionalFormatting sqref="N4:N22">
    <cfRule type="expression" priority="22" dxfId="3" stopIfTrue="1">
      <formula>A4=$K$1</formula>
    </cfRule>
  </conditionalFormatting>
  <conditionalFormatting sqref="L4:L22">
    <cfRule type="expression" priority="23" dxfId="2" stopIfTrue="1">
      <formula>A4=$K$1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48"/>
  <sheetViews>
    <sheetView workbookViewId="0" topLeftCell="C1">
      <selection activeCell="D42" sqref="D42"/>
    </sheetView>
  </sheetViews>
  <sheetFormatPr defaultColWidth="9.140625" defaultRowHeight="12.75"/>
  <cols>
    <col min="1" max="1" width="56.7109375" style="1" bestFit="1" customWidth="1"/>
    <col min="2" max="2" width="6.7109375" style="2" bestFit="1" customWidth="1"/>
    <col min="3" max="3" width="5.00390625" style="2" bestFit="1" customWidth="1"/>
    <col min="4" max="4" width="51.57421875" style="2" bestFit="1" customWidth="1"/>
    <col min="5" max="5" width="4.00390625" style="2" customWidth="1"/>
  </cols>
  <sheetData>
    <row r="3" spans="1:5" s="10" customFormat="1" ht="73.5">
      <c r="A3" s="6" t="s">
        <v>76</v>
      </c>
      <c r="B3" s="13" t="s">
        <v>253</v>
      </c>
      <c r="D3" s="6"/>
      <c r="E3" s="13" t="s">
        <v>253</v>
      </c>
    </row>
    <row r="4" spans="1:5" s="5" customFormat="1" ht="12.75">
      <c r="A4" s="24" t="s">
        <v>25</v>
      </c>
      <c r="B4" s="4">
        <v>150</v>
      </c>
      <c r="D4" s="24" t="s">
        <v>309</v>
      </c>
      <c r="E4" s="4">
        <v>150</v>
      </c>
    </row>
    <row r="5" spans="1:5" ht="12.75">
      <c r="A5" s="24" t="s">
        <v>26</v>
      </c>
      <c r="B5" s="4">
        <v>100</v>
      </c>
      <c r="D5" s="24" t="s">
        <v>310</v>
      </c>
      <c r="E5" s="4">
        <v>100</v>
      </c>
    </row>
    <row r="6" spans="1:5" ht="12.75">
      <c r="A6" s="24" t="s">
        <v>87</v>
      </c>
      <c r="B6" s="4">
        <v>90</v>
      </c>
      <c r="D6" s="24" t="s">
        <v>311</v>
      </c>
      <c r="E6" s="4">
        <v>50</v>
      </c>
    </row>
    <row r="7" spans="1:2" ht="12.75">
      <c r="A7" s="24" t="s">
        <v>88</v>
      </c>
      <c r="B7" s="4">
        <v>60</v>
      </c>
    </row>
    <row r="8" spans="1:5" ht="12.75">
      <c r="A8" s="24" t="s">
        <v>89</v>
      </c>
      <c r="B8" s="4">
        <v>60</v>
      </c>
      <c r="D8" s="24" t="s">
        <v>312</v>
      </c>
      <c r="E8" s="4">
        <v>15</v>
      </c>
    </row>
    <row r="9" spans="1:5" ht="12.75">
      <c r="A9" s="24" t="s">
        <v>27</v>
      </c>
      <c r="B9" s="4">
        <v>50</v>
      </c>
      <c r="D9" s="24" t="s">
        <v>304</v>
      </c>
      <c r="E9" s="4">
        <v>100</v>
      </c>
    </row>
    <row r="10" spans="1:2" ht="12.75">
      <c r="A10" s="24" t="s">
        <v>90</v>
      </c>
      <c r="B10" s="4">
        <v>40</v>
      </c>
    </row>
    <row r="11" spans="1:2" ht="12.75">
      <c r="A11" s="24" t="s">
        <v>28</v>
      </c>
      <c r="B11" s="4">
        <v>30</v>
      </c>
    </row>
    <row r="12" spans="1:2" ht="12.75">
      <c r="A12" s="24" t="s">
        <v>91</v>
      </c>
      <c r="B12" s="4">
        <v>30</v>
      </c>
    </row>
    <row r="13" spans="1:2" ht="12.75">
      <c r="A13" s="24" t="s">
        <v>92</v>
      </c>
      <c r="B13" s="4">
        <v>20</v>
      </c>
    </row>
    <row r="14" spans="1:2" ht="12.75">
      <c r="A14" s="24" t="s">
        <v>29</v>
      </c>
      <c r="B14" s="4">
        <v>20</v>
      </c>
    </row>
    <row r="15" spans="1:2" ht="12.75">
      <c r="A15" s="24" t="s">
        <v>93</v>
      </c>
      <c r="B15" s="4">
        <v>18</v>
      </c>
    </row>
    <row r="16" spans="1:2" ht="12.75">
      <c r="A16" s="24" t="s">
        <v>30</v>
      </c>
      <c r="B16" s="4">
        <v>15</v>
      </c>
    </row>
    <row r="17" spans="1:2" ht="12.75">
      <c r="A17" s="24" t="s">
        <v>96</v>
      </c>
      <c r="B17" s="4">
        <v>12</v>
      </c>
    </row>
    <row r="18" spans="1:2" ht="12.75">
      <c r="A18" s="24" t="s">
        <v>94</v>
      </c>
      <c r="B18" s="4">
        <v>12</v>
      </c>
    </row>
    <row r="19" spans="1:2" ht="12.75">
      <c r="A19" s="24" t="s">
        <v>97</v>
      </c>
      <c r="B19" s="4">
        <v>9</v>
      </c>
    </row>
    <row r="20" spans="1:2" ht="12.75">
      <c r="A20" s="24" t="s">
        <v>95</v>
      </c>
      <c r="B20" s="4">
        <v>8</v>
      </c>
    </row>
    <row r="21" spans="1:2" ht="12.75">
      <c r="A21" s="24" t="s">
        <v>98</v>
      </c>
      <c r="B21" s="4">
        <v>6</v>
      </c>
    </row>
    <row r="22" spans="1:2" ht="12.75">
      <c r="A22" s="24" t="s">
        <v>247</v>
      </c>
      <c r="B22" s="4">
        <v>0</v>
      </c>
    </row>
    <row r="23" spans="1:2" ht="12.75">
      <c r="A23" s="24" t="s">
        <v>248</v>
      </c>
      <c r="B23" s="4">
        <v>0</v>
      </c>
    </row>
    <row r="24" spans="1:2" ht="12.75">
      <c r="A24" s="24" t="s">
        <v>249</v>
      </c>
      <c r="B24" s="4">
        <v>0</v>
      </c>
    </row>
    <row r="26" spans="1:2" ht="12.75">
      <c r="A26" s="24" t="s">
        <v>257</v>
      </c>
      <c r="B26" s="4">
        <v>30</v>
      </c>
    </row>
    <row r="27" spans="1:2" ht="12.75">
      <c r="A27" s="24" t="s">
        <v>259</v>
      </c>
      <c r="B27" s="4">
        <v>50</v>
      </c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spans="1:3" ht="12.75">
      <c r="A47" s="7"/>
      <c r="B47" s="7"/>
      <c r="C47" s="7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T24"/>
  <sheetViews>
    <sheetView workbookViewId="0" topLeftCell="A2">
      <selection activeCell="Q7" sqref="Q7"/>
    </sheetView>
  </sheetViews>
  <sheetFormatPr defaultColWidth="9.140625" defaultRowHeight="12.75"/>
  <cols>
    <col min="1" max="1" width="10.00390625" style="9" customWidth="1"/>
    <col min="2" max="2" width="4.00390625" style="2" bestFit="1" customWidth="1"/>
    <col min="3" max="3" width="10.00390625" style="9" bestFit="1" customWidth="1"/>
    <col min="4" max="21" width="3.28125" style="0" bestFit="1" customWidth="1"/>
    <col min="22" max="26" width="3.28125" style="0" customWidth="1"/>
    <col min="27" max="27" width="10.00390625" style="9" customWidth="1"/>
    <col min="28" max="31" width="3.28125" style="0" customWidth="1"/>
    <col min="32" max="32" width="10.00390625" style="25" bestFit="1" customWidth="1"/>
    <col min="33" max="33" width="10.00390625" style="25" customWidth="1"/>
    <col min="34" max="34" width="10.00390625" style="9" customWidth="1"/>
    <col min="35" max="38" width="3.28125" style="0" customWidth="1"/>
    <col min="39" max="39" width="10.00390625" style="9" customWidth="1"/>
    <col min="40" max="61" width="3.28125" style="0" customWidth="1"/>
    <col min="62" max="62" width="10.00390625" style="9" customWidth="1"/>
    <col min="63" max="66" width="3.28125" style="0" customWidth="1"/>
    <col min="67" max="67" width="3.28125" style="0" bestFit="1" customWidth="1"/>
    <col min="68" max="68" width="3.28125" style="0" customWidth="1"/>
    <col min="69" max="69" width="10.00390625" style="9" customWidth="1"/>
    <col min="70" max="71" width="3.28125" style="0" customWidth="1"/>
    <col min="72" max="72" width="7.140625" style="2" bestFit="1" customWidth="1"/>
    <col min="73" max="77" width="7.7109375" style="0" customWidth="1"/>
  </cols>
  <sheetData>
    <row r="2" spans="1:72" s="10" customFormat="1" ht="293.25">
      <c r="A2" s="19"/>
      <c r="B2" s="29" t="s">
        <v>308</v>
      </c>
      <c r="C2" s="19"/>
      <c r="D2" s="12" t="s">
        <v>136</v>
      </c>
      <c r="E2" s="12" t="s">
        <v>119</v>
      </c>
      <c r="F2" s="12" t="s">
        <v>120</v>
      </c>
      <c r="G2" s="12" t="s">
        <v>121</v>
      </c>
      <c r="H2" s="12" t="s">
        <v>122</v>
      </c>
      <c r="I2" s="12" t="s">
        <v>123</v>
      </c>
      <c r="J2" s="12" t="s">
        <v>124</v>
      </c>
      <c r="K2" s="12" t="s">
        <v>125</v>
      </c>
      <c r="L2" s="12" t="s">
        <v>126</v>
      </c>
      <c r="M2" s="12" t="s">
        <v>127</v>
      </c>
      <c r="N2" s="12" t="s">
        <v>128</v>
      </c>
      <c r="O2" s="12" t="s">
        <v>129</v>
      </c>
      <c r="P2" s="12" t="s">
        <v>130</v>
      </c>
      <c r="Q2" s="12" t="s">
        <v>131</v>
      </c>
      <c r="R2" s="12" t="s">
        <v>132</v>
      </c>
      <c r="S2" s="12" t="s">
        <v>133</v>
      </c>
      <c r="T2" s="12" t="s">
        <v>134</v>
      </c>
      <c r="U2" s="12" t="s">
        <v>135</v>
      </c>
      <c r="V2" s="12" t="s">
        <v>254</v>
      </c>
      <c r="W2" s="12" t="s">
        <v>255</v>
      </c>
      <c r="X2" s="12" t="s">
        <v>256</v>
      </c>
      <c r="Y2" s="16" t="s">
        <v>243</v>
      </c>
      <c r="Z2" s="17" t="s">
        <v>246</v>
      </c>
      <c r="AA2" s="19"/>
      <c r="AB2" s="13" t="s">
        <v>241</v>
      </c>
      <c r="AC2" s="13" t="s">
        <v>242</v>
      </c>
      <c r="AD2" s="13" t="s">
        <v>258</v>
      </c>
      <c r="AE2" s="16" t="s">
        <v>245</v>
      </c>
      <c r="AF2" s="26" t="s">
        <v>257</v>
      </c>
      <c r="AG2" s="26" t="s">
        <v>259</v>
      </c>
      <c r="AH2" s="19"/>
      <c r="AI2" s="13" t="s">
        <v>11</v>
      </c>
      <c r="AJ2" s="13" t="s">
        <v>250</v>
      </c>
      <c r="AK2" s="13" t="s">
        <v>251</v>
      </c>
      <c r="AL2" s="17" t="s">
        <v>252</v>
      </c>
      <c r="AM2" s="19"/>
      <c r="AN2" s="12" t="s">
        <v>297</v>
      </c>
      <c r="AO2" s="12" t="s">
        <v>277</v>
      </c>
      <c r="AP2" s="12" t="s">
        <v>278</v>
      </c>
      <c r="AQ2" s="12" t="s">
        <v>279</v>
      </c>
      <c r="AR2" s="12" t="s">
        <v>280</v>
      </c>
      <c r="AS2" s="12" t="s">
        <v>281</v>
      </c>
      <c r="AT2" s="12" t="s">
        <v>282</v>
      </c>
      <c r="AU2" s="12" t="s">
        <v>283</v>
      </c>
      <c r="AV2" s="12" t="s">
        <v>284</v>
      </c>
      <c r="AW2" s="12" t="s">
        <v>285</v>
      </c>
      <c r="AX2" s="12" t="s">
        <v>286</v>
      </c>
      <c r="AY2" s="12" t="s">
        <v>287</v>
      </c>
      <c r="AZ2" s="12" t="s">
        <v>288</v>
      </c>
      <c r="BA2" s="12" t="s">
        <v>289</v>
      </c>
      <c r="BB2" s="12" t="s">
        <v>290</v>
      </c>
      <c r="BC2" s="12" t="s">
        <v>291</v>
      </c>
      <c r="BD2" s="12" t="s">
        <v>292</v>
      </c>
      <c r="BE2" s="12" t="s">
        <v>293</v>
      </c>
      <c r="BF2" s="12" t="s">
        <v>294</v>
      </c>
      <c r="BG2" s="12" t="s">
        <v>295</v>
      </c>
      <c r="BH2" s="12" t="s">
        <v>296</v>
      </c>
      <c r="BI2" s="28" t="s">
        <v>298</v>
      </c>
      <c r="BJ2" s="19"/>
      <c r="BK2" s="12" t="s">
        <v>260</v>
      </c>
      <c r="BL2" s="12" t="s">
        <v>261</v>
      </c>
      <c r="BM2" s="12" t="s">
        <v>262</v>
      </c>
      <c r="BN2" s="12" t="s">
        <v>299</v>
      </c>
      <c r="BO2" s="12" t="s">
        <v>300</v>
      </c>
      <c r="BP2" s="12" t="s">
        <v>301</v>
      </c>
      <c r="BQ2" s="19"/>
      <c r="BR2" s="12" t="s">
        <v>306</v>
      </c>
      <c r="BS2" s="12" t="s">
        <v>307</v>
      </c>
      <c r="BT2" s="29" t="s">
        <v>304</v>
      </c>
    </row>
    <row r="3" spans="1:72" s="5" customFormat="1" ht="12.75">
      <c r="A3" s="20" t="s">
        <v>9</v>
      </c>
      <c r="B3" s="4">
        <v>0</v>
      </c>
      <c r="C3" s="20" t="s">
        <v>9</v>
      </c>
      <c r="D3" s="11">
        <f>'Foglio di appoggio 1'!D14+'Foglio di appoggio 1'!D20+'Foglio di appoggio 1'!D26+'Foglio di appoggio 1'!D32+'Foglio di appoggio 1'!D38+'Foglio di appoggio 1'!D44+'Foglio di appoggio 1'!D50+'Foglio di appoggio 1'!D56+'Foglio di appoggio 1'!D62+'Foglio di appoggio 1'!D68+'Foglio di appoggio 1'!D74+'Foglio di appoggio 1'!D80+'Foglio di appoggio 1'!D86+'Foglio di appoggio 1'!D92+'Foglio di appoggio 1'!D98+'Foglio di appoggio 1'!D104+'Foglio di appoggio 1'!D110</f>
        <v>0</v>
      </c>
      <c r="E3" s="11">
        <f>'Foglio di appoggio 1'!D8</f>
        <v>0</v>
      </c>
      <c r="F3" s="11">
        <f>'Foglio di appoggio 1'!D16+'Foglio di appoggio 1'!D22+'Foglio di appoggio 1'!D28+'Foglio di appoggio 1'!D34+'Foglio di appoggio 1'!D40+'Foglio di appoggio 1'!D46+'Foglio di appoggio 1'!D52+'Foglio di appoggio 1'!D58+'Foglio di appoggio 1'!D64+'Foglio di appoggio 1'!D70+'Foglio di appoggio 1'!D76+'Foglio di appoggio 1'!D82+'Foglio di appoggio 1'!D88+'Foglio di appoggio 1'!D94+'Foglio di appoggio 1'!D100+'Foglio di appoggio 1'!D106+'Foglio di appoggio 1'!D112</f>
        <v>0</v>
      </c>
      <c r="G3" s="11">
        <f>'Foglio di appoggio 1'!D18+'Foglio di appoggio 1'!D24+'Foglio di appoggio 1'!D30+'Foglio di appoggio 1'!D36+'Foglio di appoggio 1'!D42+'Foglio di appoggio 1'!D48+'Foglio di appoggio 1'!D54+'Foglio di appoggio 1'!D60+'Foglio di appoggio 1'!D66+'Foglio di appoggio 1'!D72+'Foglio di appoggio 1'!D78+'Foglio di appoggio 1'!D84+'Foglio di appoggio 1'!D90+'Foglio di appoggio 1'!D96+'Foglio di appoggio 1'!D102+'Foglio di appoggio 1'!D108+'Foglio di appoggio 1'!D114</f>
        <v>0</v>
      </c>
      <c r="H3" s="11">
        <f>'Foglio di appoggio 1'!D10</f>
        <v>0</v>
      </c>
      <c r="I3" s="11">
        <f>'Foglio di appoggio 1'!D2</f>
        <v>0</v>
      </c>
      <c r="J3" s="11">
        <f>'Foglio di appoggio 1'!D12</f>
        <v>0</v>
      </c>
      <c r="K3" s="11">
        <v>0</v>
      </c>
      <c r="L3" s="11">
        <f>'Foglio di appoggio 1'!D4</f>
        <v>0</v>
      </c>
      <c r="M3" s="11">
        <f>'Foglio di appoggio 1'!D6</f>
        <v>1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4">
        <f>'Foglio di appoggio 1'!D154</f>
        <v>0</v>
      </c>
      <c r="Z3" s="18">
        <f>SUM(D3:Y3)</f>
        <v>1</v>
      </c>
      <c r="AA3" s="20" t="s">
        <v>9</v>
      </c>
      <c r="AB3" s="11">
        <f>'Foglio di appoggio 1'!J2</f>
        <v>2</v>
      </c>
      <c r="AC3" s="11">
        <v>0</v>
      </c>
      <c r="AD3" s="4">
        <f>K3+O3+Q3+N3+R3+T3+P3+S3+U3+V3+W3+X3</f>
        <v>0</v>
      </c>
      <c r="AE3" s="14">
        <f>'Foglio di appoggio 1'!D156</f>
        <v>0</v>
      </c>
      <c r="AF3" s="4" t="b">
        <f>IF(AND(AD3&gt;=5,AC3=0),TRUE,FALSE)</f>
        <v>0</v>
      </c>
      <c r="AG3" s="4" t="b">
        <f>IF(AND(I3&gt;=5,AB3=0),TRUE,FALSE)</f>
        <v>0</v>
      </c>
      <c r="AH3" s="20" t="s">
        <v>9</v>
      </c>
      <c r="AI3" s="11">
        <f>Z3-AB3-AE3-2*AC3</f>
        <v>-1</v>
      </c>
      <c r="AJ3" s="11" t="s">
        <v>99</v>
      </c>
      <c r="AK3" s="11">
        <f aca="true" t="shared" si="0" ref="AK3:AK8">IF(AI3&lt;6,0,IF(AI3&lt;13,1,IF(AI111&lt;20,2,3)))</f>
        <v>0</v>
      </c>
      <c r="AL3" s="18">
        <f>AJ3+AK3</f>
        <v>5</v>
      </c>
      <c r="AM3" s="20" t="s">
        <v>9</v>
      </c>
      <c r="AN3" s="22">
        <f>MAX(MIN(D3,AL3),0)</f>
        <v>0</v>
      </c>
      <c r="AO3" s="22">
        <f>MAX(MIN(E3,AL3-AN3),0)</f>
        <v>0</v>
      </c>
      <c r="AP3" s="22">
        <f>MAX(MIN(F3,AL3-AN3-AO3),0)</f>
        <v>0</v>
      </c>
      <c r="AQ3" s="22">
        <f>MAX(MIN(G3,AL3-AN3-AO3-AP3),0)</f>
        <v>0</v>
      </c>
      <c r="AR3" s="22">
        <f>MAX(MIN(H3,AL3-AN3-AO3-AP3-AQ3),0)</f>
        <v>0</v>
      </c>
      <c r="AS3" s="22">
        <f>MAX(MIN(I3,AL3-AN3-AO3-AP3-AQ3-AR3),0)</f>
        <v>0</v>
      </c>
      <c r="AT3" s="22">
        <f>MAX(MIN(J3,AL3-AN3-AO3-AP3-AQ3-AR3-AS3),0)</f>
        <v>0</v>
      </c>
      <c r="AU3" s="22">
        <f>MAX(MIN(K3,AL3-AN3-AO3-AP3-AQ3-AR3-AS3-AT3),0)</f>
        <v>0</v>
      </c>
      <c r="AV3" s="22">
        <f>MAX(MIN(L3,AL3-AN3-AO3-AP3-AQ3-AR3-AS3-AT3-AU3),0)</f>
        <v>0</v>
      </c>
      <c r="AW3" s="22">
        <f>MAX(MIN(M3,AL3-AN3-AO3-AP3-AQ3-AR3-AS3-AT3-AU3-AV3),0)</f>
        <v>1</v>
      </c>
      <c r="AX3" s="22">
        <f>MAX(MIN(N3,AL3-AN3-AO3-AP3-AQ3-AR3-AS3-AT3-AU3-AV3-AW3),0)</f>
        <v>0</v>
      </c>
      <c r="AY3" s="22">
        <f>MAX(MIN(O3,AL3-AN3-AO3-AP3-AQ3-AR3-AS3-AT3-AU3-AV3-AW3-AX3),0)</f>
        <v>0</v>
      </c>
      <c r="AZ3" s="22">
        <f>MAX(MIN(P3,AL3-AN3-AO3-AP3-AQ3-AR3-AS3-AT3-AU3-AV3-AW3-AX3-AY3),0)</f>
        <v>0</v>
      </c>
      <c r="BA3" s="22">
        <f>MAX(MIN(Q3,AL3-AN3-AO3-AP3-AQ3-AR3-AS3-AT3-AU3-AV3-AW3-AX3-AY3-AZ3),0)</f>
        <v>0</v>
      </c>
      <c r="BB3" s="22">
        <f>MAX(MIN(R3,AL3-AN3-AO3-AP3-AQ3-AR3-AS3-AT3-AU3-AV3-AW3-AX3-AY3-AZ3-BA3),0)</f>
        <v>0</v>
      </c>
      <c r="BC3" s="22">
        <f>MAX(MIN(S3,AL3-AN3-AO3-AP3-AQ3-AR3-AS3-AT3-AU3-AV3-AW3-AX3-AY3-AZ3-BA3-BB3),0)</f>
        <v>0</v>
      </c>
      <c r="BD3" s="22">
        <f>MAX(MIN(T3,AL3-AN3-AO3-AP3-AQ3-AR3-AS3-AT3-AU3-AV3-AW3-AX3-AY3-AZ3-BA3-BB3-BC3),0)</f>
        <v>0</v>
      </c>
      <c r="BE3" s="22">
        <f>MAX(MIN(U3,AL3-AN3-AO3-AP3-AQ3-AR3-AS3-AT3-AU3-AV3-AW3-AX3-AY3-AZ3-BA3-BB3-BC3-BD3),0)</f>
        <v>0</v>
      </c>
      <c r="BF3" s="22">
        <f>MAX(MIN(V3,AL3-AN3-AO3-AP3-AQ3-AR3-AS3-AT3-AU3-AV3-AW3-AX3-AY3-AZ3-BA3-BB3-BC3-BD3-BE3),0)</f>
        <v>0</v>
      </c>
      <c r="BG3" s="22">
        <f>MAX(MIN(W3,AL3-AN3-AO3-AP3-AQ3-AR3-AS3-AT3-AU3-AV3-AW3-AX3-AY3-AZ3-BA3-BB3-BC3-BD3-BE3-BF3),0)</f>
        <v>0</v>
      </c>
      <c r="BH3" s="22">
        <f>MAX(MIN(X3,AL3-AN3-AO3-AP3-AQ3-AR3-AS3-AT3-AU3-AV3-AW3-AX3-AY3-AZ3-BA3-BB3-BC3-BD3-BE3-BF3-BG3),0)</f>
        <v>0</v>
      </c>
      <c r="BI3" s="23">
        <f>SUM(AN3:BH3)</f>
        <v>1</v>
      </c>
      <c r="BJ3" s="20" t="s">
        <v>9</v>
      </c>
      <c r="BK3" s="27">
        <f>'Foglio di appoggio 1'!D120+'Foglio di appoggio 1'!D122+'Foglio di appoggio 1'!D124+'Foglio di appoggio 1'!D126+'Foglio di appoggio 1'!D128+'Foglio di appoggio 1'!D130+'Foglio di appoggio 1'!D132+'Foglio di appoggio 1'!D134+'Foglio di appoggio 1'!D136+'Foglio di appoggio 1'!D138+'Foglio di appoggio 1'!D140+'Foglio di appoggio 1'!D142+'Foglio di appoggio 1'!D144+'Foglio di appoggio 1'!D146+'Foglio di appoggio 1'!D148+'Foglio di appoggio 1'!D150+'Foglio di appoggio 1'!D152</f>
        <v>0</v>
      </c>
      <c r="BL3" s="27">
        <f>'Foglio di appoggio 1'!D118</f>
        <v>0</v>
      </c>
      <c r="BM3" s="27">
        <f>'Foglio di appoggio 1'!D116</f>
        <v>0</v>
      </c>
      <c r="BN3" s="22">
        <f>MAX(MIN(BK3,2),0)</f>
        <v>0</v>
      </c>
      <c r="BO3" s="22">
        <f>MAX(MIN(BL3,2-BN3),0)</f>
        <v>0</v>
      </c>
      <c r="BP3" s="22">
        <f>MAX(MIN(BM3,2-BN3-BO3),0)</f>
        <v>0</v>
      </c>
      <c r="BQ3" s="20" t="s">
        <v>9</v>
      </c>
      <c r="BR3" s="27">
        <f>'Foglio di appoggio 1'!D160</f>
        <v>0</v>
      </c>
      <c r="BS3" s="27">
        <f>MIN(BR3,5)</f>
        <v>0</v>
      </c>
      <c r="BT3" s="27" t="b">
        <f>IF('Foglio di appoggio 1'!D160=1,TRUE,FALSE)</f>
        <v>0</v>
      </c>
    </row>
    <row r="4" spans="1:72" ht="12.75">
      <c r="A4" s="21" t="s">
        <v>1</v>
      </c>
      <c r="B4" s="4">
        <v>5</v>
      </c>
      <c r="C4" s="21" t="s">
        <v>1</v>
      </c>
      <c r="D4" s="4">
        <f>'Foglio di appoggio 1'!D20+'Foglio di appoggio 1'!D26+'Foglio di appoggio 1'!D32+'Foglio di appoggio 1'!D38+'Foglio di appoggio 1'!D44+'Foglio di appoggio 1'!D50+'Foglio di appoggio 1'!D56+'Foglio di appoggio 1'!D62+'Foglio di appoggio 1'!D68+'Foglio di appoggio 1'!D74+'Foglio di appoggio 1'!D80+'Foglio di appoggio 1'!D86+'Foglio di appoggio 1'!D92+'Foglio di appoggio 1'!D98+'Foglio di appoggio 1'!D104+'Foglio di appoggio 1'!D110</f>
        <v>0</v>
      </c>
      <c r="E4" s="4">
        <f>'Foglio di appoggio 1'!D14</f>
        <v>0</v>
      </c>
      <c r="F4" s="4">
        <f>'Foglio di appoggio 1'!D22+'Foglio di appoggio 1'!D28+'Foglio di appoggio 1'!D34+'Foglio di appoggio 1'!D40+'Foglio di appoggio 1'!D46+'Foglio di appoggio 1'!D52+'Foglio di appoggio 1'!D58+'Foglio di appoggio 1'!D64+'Foglio di appoggio 1'!D70+'Foglio di appoggio 1'!D76+'Foglio di appoggio 1'!D82+'Foglio di appoggio 1'!D88+'Foglio di appoggio 1'!D94+'Foglio di appoggio 1'!D100+'Foglio di appoggio 1'!D106+'Foglio di appoggio 1'!D112</f>
        <v>0</v>
      </c>
      <c r="G4" s="4">
        <f>'Foglio di appoggio 1'!D24+'Foglio di appoggio 1'!D30+'Foglio di appoggio 1'!D36+'Foglio di appoggio 1'!D42+'Foglio di appoggio 1'!D48+'Foglio di appoggio 1'!D54+'Foglio di appoggio 1'!D60+'Foglio di appoggio 1'!D66+'Foglio di appoggio 1'!D72+'Foglio di appoggio 1'!D78+'Foglio di appoggio 1'!D84+'Foglio di appoggio 1'!D90+'Foglio di appoggio 1'!D96+'Foglio di appoggio 1'!D102+'Foglio di appoggio 1'!D108+'Foglio di appoggio 1'!D114</f>
        <v>0</v>
      </c>
      <c r="H4" s="4">
        <f>'Foglio di appoggio 1'!D16</f>
        <v>0</v>
      </c>
      <c r="I4" s="4">
        <f>E3</f>
        <v>0</v>
      </c>
      <c r="J4" s="11">
        <f>'Foglio di appoggio 1'!D18</f>
        <v>0</v>
      </c>
      <c r="K4" s="4">
        <f>I3</f>
        <v>0</v>
      </c>
      <c r="L4" s="4">
        <f>H3</f>
        <v>0</v>
      </c>
      <c r="M4" s="4">
        <f>J3</f>
        <v>0</v>
      </c>
      <c r="N4" s="4">
        <v>0</v>
      </c>
      <c r="O4" s="4">
        <f>L3</f>
        <v>0</v>
      </c>
      <c r="P4" s="4">
        <v>0</v>
      </c>
      <c r="Q4" s="4">
        <f>M3</f>
        <v>1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15">
        <f>'Foglio di appoggio 1'!D154</f>
        <v>0</v>
      </c>
      <c r="Z4" s="18">
        <f aca="true" t="shared" si="1" ref="Z4:Z21">SUM(D4:Y4)</f>
        <v>1</v>
      </c>
      <c r="AA4" s="21" t="s">
        <v>1</v>
      </c>
      <c r="AB4" s="4">
        <f>'Foglio di appoggio 1'!J8</f>
        <v>0</v>
      </c>
      <c r="AC4" s="4">
        <f>AB3</f>
        <v>2</v>
      </c>
      <c r="AD4" s="4">
        <f>K4+O4+Q4+N4+R4+T4+P4+S4+U4+V4+W4+X4</f>
        <v>1</v>
      </c>
      <c r="AE4" s="15">
        <f>'Foglio di appoggio 1'!D156</f>
        <v>0</v>
      </c>
      <c r="AF4" s="4" t="b">
        <f>IF(AND(AD4&gt;=5,AC4=0),TRUE,FALSE)</f>
        <v>0</v>
      </c>
      <c r="AG4" s="4" t="b">
        <f aca="true" t="shared" si="2" ref="AG4:AG21">IF(AND(I4&gt;=5,AB4=0),TRUE,FALSE)</f>
        <v>0</v>
      </c>
      <c r="AH4" s="21" t="s">
        <v>1</v>
      </c>
      <c r="AI4" s="11">
        <f aca="true" t="shared" si="3" ref="AI4:AI21">Z4-AB4-AE4-2*AC4</f>
        <v>-3</v>
      </c>
      <c r="AJ4" s="11" t="s">
        <v>99</v>
      </c>
      <c r="AK4" s="11">
        <f t="shared" si="0"/>
        <v>0</v>
      </c>
      <c r="AL4" s="18">
        <f aca="true" t="shared" si="4" ref="AL4:AL21">AJ4+AK4</f>
        <v>5</v>
      </c>
      <c r="AM4" s="21" t="s">
        <v>1</v>
      </c>
      <c r="AN4" s="22">
        <f aca="true" t="shared" si="5" ref="AN4:AN21">MAX(MIN(D4,AL4),0)</f>
        <v>0</v>
      </c>
      <c r="AO4" s="22">
        <f aca="true" t="shared" si="6" ref="AO4:AO21">MIN(E4,AL4-AN4)</f>
        <v>0</v>
      </c>
      <c r="AP4" s="22">
        <f aca="true" t="shared" si="7" ref="AP4:AP21">MAX(MIN(F4,AL4-AN4-AO4),0)</f>
        <v>0</v>
      </c>
      <c r="AQ4" s="22">
        <f aca="true" t="shared" si="8" ref="AQ4:AQ21">MAX(MIN(G4,AL4-AN4-AO4-AP4),0)</f>
        <v>0</v>
      </c>
      <c r="AR4" s="22">
        <f aca="true" t="shared" si="9" ref="AR4:AR21">MAX(MIN(H4,AL4-AN4-AO4-AP4-AQ4),0)</f>
        <v>0</v>
      </c>
      <c r="AS4" s="22">
        <f aca="true" t="shared" si="10" ref="AS4:AS21">MAX(MIN(I4,AL4-AN4-AO4-AP4-AQ4-AR4),0)</f>
        <v>0</v>
      </c>
      <c r="AT4" s="22">
        <f aca="true" t="shared" si="11" ref="AT4:AT21">MAX(MIN(J4,AL4-AN4-AO4-AP4-AQ4-AR4-AS4),0)</f>
        <v>0</v>
      </c>
      <c r="AU4" s="22">
        <f aca="true" t="shared" si="12" ref="AU4:AU21">MAX(MIN(K4,AL4-AN4-AO4-AP4-AQ4-AR4-AS4-AT4),0)</f>
        <v>0</v>
      </c>
      <c r="AV4" s="22">
        <f aca="true" t="shared" si="13" ref="AV4:AV21">MAX(MIN(L4,AL4-AN4-AO4-AP4-AQ4-AR4-AS4-AT4-AU4),0)</f>
        <v>0</v>
      </c>
      <c r="AW4" s="22">
        <f aca="true" t="shared" si="14" ref="AW4:AW21">MAX(MIN(M4,AL4-AN4-AO4-AP4-AQ4-AR4-AS4-AT4-AU4-AV4),0)</f>
        <v>0</v>
      </c>
      <c r="AX4" s="22">
        <f aca="true" t="shared" si="15" ref="AX4:AX21">MAX(MIN(N4,AL4-AN4-AO4-AP4-AQ4-AR4-AS4-AT4-AU4-AV4-AW4),0)</f>
        <v>0</v>
      </c>
      <c r="AY4" s="22">
        <f aca="true" t="shared" si="16" ref="AY4:AY21">MAX(MIN(O4,AL4-AN4-AO4-AP4-AQ4-AR4-AS4-AT4-AU4-AV4-AW4-AX4),0)</f>
        <v>0</v>
      </c>
      <c r="AZ4" s="22">
        <f aca="true" t="shared" si="17" ref="AZ4:AZ21">MAX(MIN(P4,AL4-AN4-AO4-AP4-AQ4-AR4-AS4-AT4-AU4-AV4-AW4-AX4-AY4),0)</f>
        <v>0</v>
      </c>
      <c r="BA4" s="22">
        <f aca="true" t="shared" si="18" ref="BA4:BA21">MAX(MIN(Q4,AL4-AN4-AO4-AP4-AQ4-AR4-AS4-AT4-AU4-AV4-AW4-AX4-AY4-AZ4),0)</f>
        <v>1</v>
      </c>
      <c r="BB4" s="22">
        <f aca="true" t="shared" si="19" ref="BB4:BB21">MAX(MIN(R4,AL4-AN4-AO4-AP4-AQ4-AR4-AS4-AT4-AU4-AV4-AW4-AX4-AY4-AZ4-BA4),0)</f>
        <v>0</v>
      </c>
      <c r="BC4" s="22">
        <f aca="true" t="shared" si="20" ref="BC4:BC21">MAX(MIN(S4,AL4-AN4-AO4-AP4-AQ4-AR4-AS4-AT4-AU4-AV4-AW4-AX4-AY4-AZ4-BA4-BB4),0)</f>
        <v>0</v>
      </c>
      <c r="BD4" s="22">
        <f aca="true" t="shared" si="21" ref="BD4:BD21">MAX(MIN(T4,AL4-AN4-AO4-AP4-AQ4-AR4-AS4-AT4-AU4-AV4-AW4-AX4-AY4-AZ4-BA4-BB4-BC4),0)</f>
        <v>0</v>
      </c>
      <c r="BE4" s="22">
        <f aca="true" t="shared" si="22" ref="BE4:BE21">MAX(MIN(U4,AL4-AN4-AO4-AP4-AQ4-AR4-AS4-AT4-AU4-AV4-AW4-AX4-AY4-AZ4-BA4-BB4-BC4-BD4),0)</f>
        <v>0</v>
      </c>
      <c r="BF4" s="22">
        <f aca="true" t="shared" si="23" ref="BF4:BF21">MAX(MIN(V4,AL4-AN4-AO4-AP4-AQ4-AR4-AS4-AT4-AU4-AV4-AW4-AX4-AY4-AZ4-BA4-BB4-BC4-BD4-BE4),0)</f>
        <v>0</v>
      </c>
      <c r="BG4" s="22">
        <f aca="true" t="shared" si="24" ref="BG4:BG21">MAX(MIN(W4,AL4-AN4-AO4-AP4-AQ4-AR4-AS4-AT4-AU4-AV4-AW4-AX4-AY4-AZ4-BA4-BB4-BC4-BD4-BE4-BF4),0)</f>
        <v>0</v>
      </c>
      <c r="BH4" s="22">
        <f aca="true" t="shared" si="25" ref="BH4:BH21">MAX(MIN(X4,AL4-AN4-AO4-AP4-AQ4-AR4-AS4-AT4-AU4-AV4-AW4-AX4-AY4-AZ4-BA4-BB4-BC4-BD4-BE4-BF4-BG4),0)</f>
        <v>0</v>
      </c>
      <c r="BI4" s="23">
        <f aca="true" t="shared" si="26" ref="BI4:BI21">SUM(AN4:BH4)</f>
        <v>1</v>
      </c>
      <c r="BJ4" s="21" t="s">
        <v>1</v>
      </c>
      <c r="BK4" s="27">
        <f>'Foglio di appoggio 1'!D122+'Foglio di appoggio 1'!D124+'Foglio di appoggio 1'!D126+'Foglio di appoggio 1'!D128+'Foglio di appoggio 1'!D130+'Foglio di appoggio 1'!D132+'Foglio di appoggio 1'!D134+'Foglio di appoggio 1'!D136+'Foglio di appoggio 1'!D138+'Foglio di appoggio 1'!D140+'Foglio di appoggio 1'!D142+'Foglio di appoggio 1'!D144+'Foglio di appoggio 1'!D146+'Foglio di appoggio 1'!D148+'Foglio di appoggio 1'!D150+'Foglio di appoggio 1'!D152</f>
        <v>0</v>
      </c>
      <c r="BL4" s="27">
        <f>'Foglio di appoggio 1'!D120</f>
        <v>0</v>
      </c>
      <c r="BM4" s="27">
        <f>'Foglio di appoggio 1'!D116+'Foglio di appoggio 1'!D118</f>
        <v>0</v>
      </c>
      <c r="BN4" s="22">
        <f aca="true" t="shared" si="27" ref="BN4:BN21">MAX(MIN(BK4,2),0)</f>
        <v>0</v>
      </c>
      <c r="BO4" s="22">
        <f aca="true" t="shared" si="28" ref="BO4:BO21">MAX(MIN(BL4,2-BN4),0)</f>
        <v>0</v>
      </c>
      <c r="BP4" s="22">
        <f aca="true" t="shared" si="29" ref="BP4:BP21">MAX(MIN(BM4,2-BN4-BO4),0)</f>
        <v>0</v>
      </c>
      <c r="BQ4" s="21" t="s">
        <v>1</v>
      </c>
      <c r="BR4" s="27">
        <f>'Foglio di appoggio 1'!D160</f>
        <v>0</v>
      </c>
      <c r="BS4" s="27">
        <f aca="true" t="shared" si="30" ref="BS4:BS21">MIN(BR4,5)</f>
        <v>0</v>
      </c>
      <c r="BT4" s="27" t="b">
        <f>IF('Foglio di appoggio 1'!D160=1,TRUE,FALSE)</f>
        <v>0</v>
      </c>
    </row>
    <row r="5" spans="1:72" ht="12.75">
      <c r="A5" s="21" t="s">
        <v>12</v>
      </c>
      <c r="B5" s="4">
        <v>10</v>
      </c>
      <c r="C5" s="21" t="s">
        <v>12</v>
      </c>
      <c r="D5" s="4">
        <f>'Foglio di appoggio 1'!D26+'Foglio di appoggio 1'!D32+'Foglio di appoggio 1'!D38+'Foglio di appoggio 1'!D44+'Foglio di appoggio 1'!D50+'Foglio di appoggio 1'!D56+'Foglio di appoggio 1'!D62+'Foglio di appoggio 1'!D68+'Foglio di appoggio 1'!D74+'Foglio di appoggio 1'!D80+'Foglio di appoggio 1'!D86+'Foglio di appoggio 1'!D92+'Foglio di appoggio 1'!D98+'Foglio di appoggio 1'!D104+'Foglio di appoggio 1'!D110</f>
        <v>0</v>
      </c>
      <c r="E5" s="4">
        <f>'Foglio di appoggio 1'!D20</f>
        <v>0</v>
      </c>
      <c r="F5" s="4">
        <f>'Foglio di appoggio 1'!D28+'Foglio di appoggio 1'!D34+'Foglio di appoggio 1'!D40+'Foglio di appoggio 1'!D46+'Foglio di appoggio 1'!D52+'Foglio di appoggio 1'!D58+'Foglio di appoggio 1'!D64+'Foglio di appoggio 1'!D70+'Foglio di appoggio 1'!D76+'Foglio di appoggio 1'!D82+'Foglio di appoggio 1'!D88+'Foglio di appoggio 1'!D94+'Foglio di appoggio 1'!D100+'Foglio di appoggio 1'!D106+'Foglio di appoggio 1'!D112</f>
        <v>0</v>
      </c>
      <c r="G5" s="4">
        <f>'Foglio di appoggio 1'!D30+'Foglio di appoggio 1'!D36+'Foglio di appoggio 1'!D42+'Foglio di appoggio 1'!D48+'Foglio di appoggio 1'!D54+'Foglio di appoggio 1'!D60+'Foglio di appoggio 1'!D66+'Foglio di appoggio 1'!D72+'Foglio di appoggio 1'!D78+'Foglio di appoggio 1'!D84+'Foglio di appoggio 1'!D90+'Foglio di appoggio 1'!D96+'Foglio di appoggio 1'!D102+'Foglio di appoggio 1'!D108+'Foglio di appoggio 1'!D114</f>
        <v>0</v>
      </c>
      <c r="H5" s="4">
        <f>'Foglio di appoggio 1'!D22</f>
        <v>0</v>
      </c>
      <c r="I5" s="4">
        <f aca="true" t="shared" si="31" ref="I5:I20">E4</f>
        <v>0</v>
      </c>
      <c r="J5" s="11">
        <f>'Foglio di appoggio 1'!D24</f>
        <v>0</v>
      </c>
      <c r="K5" s="4">
        <f aca="true" t="shared" si="32" ref="K5:K21">I4</f>
        <v>0</v>
      </c>
      <c r="L5" s="4">
        <f aca="true" t="shared" si="33" ref="L5:L21">H4</f>
        <v>0</v>
      </c>
      <c r="M5" s="4">
        <f aca="true" t="shared" si="34" ref="M5:M21">J4</f>
        <v>0</v>
      </c>
      <c r="N5" s="4">
        <f>K4</f>
        <v>0</v>
      </c>
      <c r="O5" s="4">
        <f aca="true" t="shared" si="35" ref="O5:O20">L4</f>
        <v>0</v>
      </c>
      <c r="P5" s="4">
        <v>0</v>
      </c>
      <c r="Q5" s="4">
        <f>M4</f>
        <v>0</v>
      </c>
      <c r="R5" s="4">
        <f>O4</f>
        <v>0</v>
      </c>
      <c r="S5" s="4">
        <v>0</v>
      </c>
      <c r="T5" s="4">
        <f>Q4</f>
        <v>1</v>
      </c>
      <c r="U5" s="4">
        <v>0</v>
      </c>
      <c r="V5" s="4">
        <v>0</v>
      </c>
      <c r="W5" s="4">
        <v>0</v>
      </c>
      <c r="X5" s="4">
        <v>0</v>
      </c>
      <c r="Y5" s="15">
        <f>'Foglio di appoggio 1'!D154</f>
        <v>0</v>
      </c>
      <c r="Z5" s="18">
        <f t="shared" si="1"/>
        <v>1</v>
      </c>
      <c r="AA5" s="21" t="s">
        <v>12</v>
      </c>
      <c r="AB5" s="4">
        <f>'Foglio di appoggio 1'!J14</f>
        <v>0</v>
      </c>
      <c r="AC5" s="4">
        <f>AB4+AC4</f>
        <v>2</v>
      </c>
      <c r="AD5" s="4">
        <f aca="true" t="shared" si="36" ref="AD5:AD21">K5+O5+Q5+N5+R5+T5+P5+S5+U5+V5+W5+X5</f>
        <v>1</v>
      </c>
      <c r="AE5" s="15">
        <f>'Foglio di appoggio 1'!D156</f>
        <v>0</v>
      </c>
      <c r="AF5" s="4" t="b">
        <f aca="true" t="shared" si="37" ref="AF5:AF21">IF(AND(AD5&gt;=5,AC5=0),TRUE,FALSE)</f>
        <v>0</v>
      </c>
      <c r="AG5" s="4" t="b">
        <f t="shared" si="2"/>
        <v>0</v>
      </c>
      <c r="AH5" s="21" t="s">
        <v>12</v>
      </c>
      <c r="AI5" s="11">
        <f t="shared" si="3"/>
        <v>-3</v>
      </c>
      <c r="AJ5" s="11" t="s">
        <v>99</v>
      </c>
      <c r="AK5" s="11">
        <f t="shared" si="0"/>
        <v>0</v>
      </c>
      <c r="AL5" s="18">
        <f t="shared" si="4"/>
        <v>5</v>
      </c>
      <c r="AM5" s="21" t="s">
        <v>12</v>
      </c>
      <c r="AN5" s="22">
        <f t="shared" si="5"/>
        <v>0</v>
      </c>
      <c r="AO5" s="22">
        <f t="shared" si="6"/>
        <v>0</v>
      </c>
      <c r="AP5" s="22">
        <f t="shared" si="7"/>
        <v>0</v>
      </c>
      <c r="AQ5" s="22">
        <f t="shared" si="8"/>
        <v>0</v>
      </c>
      <c r="AR5" s="22">
        <f t="shared" si="9"/>
        <v>0</v>
      </c>
      <c r="AS5" s="22">
        <f t="shared" si="10"/>
        <v>0</v>
      </c>
      <c r="AT5" s="22">
        <f t="shared" si="11"/>
        <v>0</v>
      </c>
      <c r="AU5" s="22">
        <f t="shared" si="12"/>
        <v>0</v>
      </c>
      <c r="AV5" s="22">
        <f t="shared" si="13"/>
        <v>0</v>
      </c>
      <c r="AW5" s="22">
        <f t="shared" si="14"/>
        <v>0</v>
      </c>
      <c r="AX5" s="22">
        <f t="shared" si="15"/>
        <v>0</v>
      </c>
      <c r="AY5" s="22">
        <f t="shared" si="16"/>
        <v>0</v>
      </c>
      <c r="AZ5" s="22">
        <f t="shared" si="17"/>
        <v>0</v>
      </c>
      <c r="BA5" s="22">
        <f t="shared" si="18"/>
        <v>0</v>
      </c>
      <c r="BB5" s="22">
        <f t="shared" si="19"/>
        <v>0</v>
      </c>
      <c r="BC5" s="22">
        <f t="shared" si="20"/>
        <v>0</v>
      </c>
      <c r="BD5" s="22">
        <f t="shared" si="21"/>
        <v>1</v>
      </c>
      <c r="BE5" s="22">
        <f t="shared" si="22"/>
        <v>0</v>
      </c>
      <c r="BF5" s="22">
        <f t="shared" si="23"/>
        <v>0</v>
      </c>
      <c r="BG5" s="22">
        <f t="shared" si="24"/>
        <v>0</v>
      </c>
      <c r="BH5" s="22">
        <f t="shared" si="25"/>
        <v>0</v>
      </c>
      <c r="BI5" s="23">
        <f t="shared" si="26"/>
        <v>1</v>
      </c>
      <c r="BJ5" s="21" t="s">
        <v>12</v>
      </c>
      <c r="BK5" s="27">
        <f>'Foglio di appoggio 1'!D124+'Foglio di appoggio 1'!D126+'Foglio di appoggio 1'!D128+'Foglio di appoggio 1'!D130+'Foglio di appoggio 1'!D132+'Foglio di appoggio 1'!D134+'Foglio di appoggio 1'!D136+'Foglio di appoggio 1'!D138+'Foglio di appoggio 1'!D140+'Foglio di appoggio 1'!D142+'Foglio di appoggio 1'!D144+'Foglio di appoggio 1'!D146+'Foglio di appoggio 1'!D148+'Foglio di appoggio 1'!D150+'Foglio di appoggio 1'!D152</f>
        <v>0</v>
      </c>
      <c r="BL5" s="27">
        <f>'Foglio di appoggio 1'!D122</f>
        <v>0</v>
      </c>
      <c r="BM5" s="27">
        <f>'Foglio di appoggio 1'!D116+'Foglio di appoggio 1'!D118+'Foglio di appoggio 1'!D120</f>
        <v>0</v>
      </c>
      <c r="BN5" s="22">
        <f t="shared" si="27"/>
        <v>0</v>
      </c>
      <c r="BO5" s="22">
        <f t="shared" si="28"/>
        <v>0</v>
      </c>
      <c r="BP5" s="22">
        <f t="shared" si="29"/>
        <v>0</v>
      </c>
      <c r="BQ5" s="21" t="s">
        <v>12</v>
      </c>
      <c r="BR5" s="27">
        <f>'Foglio di appoggio 1'!D160</f>
        <v>0</v>
      </c>
      <c r="BS5" s="27">
        <f t="shared" si="30"/>
        <v>0</v>
      </c>
      <c r="BT5" s="27" t="b">
        <f>IF('Foglio di appoggio 1'!D160=1,TRUE,FALSE)</f>
        <v>0</v>
      </c>
    </row>
    <row r="6" spans="1:72" ht="12.75">
      <c r="A6" s="21" t="s">
        <v>13</v>
      </c>
      <c r="B6" s="4">
        <v>20</v>
      </c>
      <c r="C6" s="21" t="s">
        <v>13</v>
      </c>
      <c r="D6" s="4">
        <f>'Foglio di appoggio 1'!D32+'Foglio di appoggio 1'!D38+'Foglio di appoggio 1'!D44+'Foglio di appoggio 1'!D50+'Foglio di appoggio 1'!D56+'Foglio di appoggio 1'!D62+'Foglio di appoggio 1'!D68+'Foglio di appoggio 1'!D74+'Foglio di appoggio 1'!D80+'Foglio di appoggio 1'!D86+'Foglio di appoggio 1'!D92+'Foglio di appoggio 1'!D98+'Foglio di appoggio 1'!D104+'Foglio di appoggio 1'!D110</f>
        <v>0</v>
      </c>
      <c r="E6" s="4">
        <f>'Foglio di appoggio 1'!D26</f>
        <v>0</v>
      </c>
      <c r="F6" s="4">
        <f>'Foglio di appoggio 1'!D34+'Foglio di appoggio 1'!D40+'Foglio di appoggio 1'!D46+'Foglio di appoggio 1'!D52+'Foglio di appoggio 1'!D58+'Foglio di appoggio 1'!D64+'Foglio di appoggio 1'!D70+'Foglio di appoggio 1'!D76+'Foglio di appoggio 1'!D82+'Foglio di appoggio 1'!D88+'Foglio di appoggio 1'!D94+'Foglio di appoggio 1'!D100+'Foglio di appoggio 1'!D106+'Foglio di appoggio 1'!D112</f>
        <v>0</v>
      </c>
      <c r="G6" s="4">
        <f>'Foglio di appoggio 1'!D36+'Foglio di appoggio 1'!D42+'Foglio di appoggio 1'!D48+'Foglio di appoggio 1'!D54+'Foglio di appoggio 1'!D60+'Foglio di appoggio 1'!D66+'Foglio di appoggio 1'!D72+'Foglio di appoggio 1'!D78+'Foglio di appoggio 1'!D84+'Foglio di appoggio 1'!D90+'Foglio di appoggio 1'!D96+'Foglio di appoggio 1'!D102+'Foglio di appoggio 1'!D108+'Foglio di appoggio 1'!D114</f>
        <v>0</v>
      </c>
      <c r="H6" s="4">
        <f>'Foglio di appoggio 1'!D28</f>
        <v>0</v>
      </c>
      <c r="I6" s="4">
        <f t="shared" si="31"/>
        <v>0</v>
      </c>
      <c r="J6" s="11">
        <f>'Foglio di appoggio 1'!D30</f>
        <v>0</v>
      </c>
      <c r="K6" s="4">
        <f t="shared" si="32"/>
        <v>0</v>
      </c>
      <c r="L6" s="4">
        <f t="shared" si="33"/>
        <v>0</v>
      </c>
      <c r="M6" s="4">
        <f t="shared" si="34"/>
        <v>0</v>
      </c>
      <c r="N6" s="4">
        <f aca="true" t="shared" si="38" ref="N6:N21">K5</f>
        <v>0</v>
      </c>
      <c r="O6" s="4">
        <f t="shared" si="35"/>
        <v>0</v>
      </c>
      <c r="P6" s="4">
        <f>N5</f>
        <v>0</v>
      </c>
      <c r="Q6" s="4">
        <f aca="true" t="shared" si="39" ref="Q6:Q21">M5</f>
        <v>0</v>
      </c>
      <c r="R6" s="4">
        <f aca="true" t="shared" si="40" ref="R6:R21">O5</f>
        <v>0</v>
      </c>
      <c r="S6" s="4">
        <f>R5</f>
        <v>0</v>
      </c>
      <c r="T6" s="4">
        <f aca="true" t="shared" si="41" ref="T6:T21">Q5</f>
        <v>0</v>
      </c>
      <c r="U6" s="4">
        <f>T5</f>
        <v>1</v>
      </c>
      <c r="V6" s="4">
        <v>0</v>
      </c>
      <c r="W6" s="4">
        <v>0</v>
      </c>
      <c r="X6" s="4">
        <v>0</v>
      </c>
      <c r="Y6" s="15">
        <f>'Foglio di appoggio 1'!D154</f>
        <v>0</v>
      </c>
      <c r="Z6" s="18">
        <f t="shared" si="1"/>
        <v>1</v>
      </c>
      <c r="AA6" s="21" t="s">
        <v>13</v>
      </c>
      <c r="AB6" s="4">
        <f>'Foglio di appoggio 1'!J20</f>
        <v>0</v>
      </c>
      <c r="AC6" s="4">
        <f aca="true" t="shared" si="42" ref="AC6:AC21">AB5+AC5</f>
        <v>2</v>
      </c>
      <c r="AD6" s="4">
        <f t="shared" si="36"/>
        <v>1</v>
      </c>
      <c r="AE6" s="15">
        <f>'Foglio di appoggio 1'!D156</f>
        <v>0</v>
      </c>
      <c r="AF6" s="4" t="b">
        <f t="shared" si="37"/>
        <v>0</v>
      </c>
      <c r="AG6" s="4" t="b">
        <f t="shared" si="2"/>
        <v>0</v>
      </c>
      <c r="AH6" s="21" t="s">
        <v>13</v>
      </c>
      <c r="AI6" s="11">
        <f t="shared" si="3"/>
        <v>-3</v>
      </c>
      <c r="AJ6" s="11" t="s">
        <v>100</v>
      </c>
      <c r="AK6" s="11">
        <f t="shared" si="0"/>
        <v>0</v>
      </c>
      <c r="AL6" s="18">
        <f t="shared" si="4"/>
        <v>6</v>
      </c>
      <c r="AM6" s="21" t="s">
        <v>13</v>
      </c>
      <c r="AN6" s="22">
        <f t="shared" si="5"/>
        <v>0</v>
      </c>
      <c r="AO6" s="22">
        <f t="shared" si="6"/>
        <v>0</v>
      </c>
      <c r="AP6" s="22">
        <f t="shared" si="7"/>
        <v>0</v>
      </c>
      <c r="AQ6" s="22">
        <f t="shared" si="8"/>
        <v>0</v>
      </c>
      <c r="AR6" s="22">
        <f t="shared" si="9"/>
        <v>0</v>
      </c>
      <c r="AS6" s="22">
        <f t="shared" si="10"/>
        <v>0</v>
      </c>
      <c r="AT6" s="22">
        <f t="shared" si="11"/>
        <v>0</v>
      </c>
      <c r="AU6" s="22">
        <f t="shared" si="12"/>
        <v>0</v>
      </c>
      <c r="AV6" s="22">
        <f t="shared" si="13"/>
        <v>0</v>
      </c>
      <c r="AW6" s="22">
        <f t="shared" si="14"/>
        <v>0</v>
      </c>
      <c r="AX6" s="22">
        <f t="shared" si="15"/>
        <v>0</v>
      </c>
      <c r="AY6" s="22">
        <f t="shared" si="16"/>
        <v>0</v>
      </c>
      <c r="AZ6" s="22">
        <f t="shared" si="17"/>
        <v>0</v>
      </c>
      <c r="BA6" s="22">
        <f t="shared" si="18"/>
        <v>0</v>
      </c>
      <c r="BB6" s="22">
        <f t="shared" si="19"/>
        <v>0</v>
      </c>
      <c r="BC6" s="22">
        <f t="shared" si="20"/>
        <v>0</v>
      </c>
      <c r="BD6" s="22">
        <f t="shared" si="21"/>
        <v>0</v>
      </c>
      <c r="BE6" s="22">
        <f t="shared" si="22"/>
        <v>1</v>
      </c>
      <c r="BF6" s="22">
        <f t="shared" si="23"/>
        <v>0</v>
      </c>
      <c r="BG6" s="22">
        <f t="shared" si="24"/>
        <v>0</v>
      </c>
      <c r="BH6" s="22">
        <f t="shared" si="25"/>
        <v>0</v>
      </c>
      <c r="BI6" s="23">
        <f t="shared" si="26"/>
        <v>1</v>
      </c>
      <c r="BJ6" s="21" t="s">
        <v>13</v>
      </c>
      <c r="BK6" s="27">
        <f>'Foglio di appoggio 1'!D126+'Foglio di appoggio 1'!D128+'Foglio di appoggio 1'!D130+'Foglio di appoggio 1'!D132+'Foglio di appoggio 1'!D134+'Foglio di appoggio 1'!D136+'Foglio di appoggio 1'!D138+'Foglio di appoggio 1'!D140+'Foglio di appoggio 1'!D142+'Foglio di appoggio 1'!D144+'Foglio di appoggio 1'!D146+'Foglio di appoggio 1'!D148+'Foglio di appoggio 1'!D150+'Foglio di appoggio 1'!D152</f>
        <v>0</v>
      </c>
      <c r="BL6" s="27">
        <f>'Foglio di appoggio 1'!D124</f>
        <v>0</v>
      </c>
      <c r="BM6" s="27">
        <f>'Foglio di appoggio 1'!D116+'Foglio di appoggio 1'!D118+'Foglio di appoggio 1'!D120+'Foglio di appoggio 1'!D122</f>
        <v>0</v>
      </c>
      <c r="BN6" s="22">
        <f t="shared" si="27"/>
        <v>0</v>
      </c>
      <c r="BO6" s="22">
        <f t="shared" si="28"/>
        <v>0</v>
      </c>
      <c r="BP6" s="22">
        <f t="shared" si="29"/>
        <v>0</v>
      </c>
      <c r="BQ6" s="21" t="s">
        <v>13</v>
      </c>
      <c r="BR6" s="27">
        <f>'Foglio di appoggio 1'!D160</f>
        <v>0</v>
      </c>
      <c r="BS6" s="27">
        <f t="shared" si="30"/>
        <v>0</v>
      </c>
      <c r="BT6" s="27" t="b">
        <f>IF('Foglio di appoggio 1'!D160=1,TRUE,FALSE)</f>
        <v>0</v>
      </c>
    </row>
    <row r="7" spans="1:72" ht="12.75">
      <c r="A7" s="21" t="s">
        <v>14</v>
      </c>
      <c r="B7" s="4">
        <v>30</v>
      </c>
      <c r="C7" s="21" t="s">
        <v>14</v>
      </c>
      <c r="D7" s="4">
        <f>'Foglio di appoggio 1'!D38+'Foglio di appoggio 1'!D44+'Foglio di appoggio 1'!D50+'Foglio di appoggio 1'!D56+'Foglio di appoggio 1'!D62+'Foglio di appoggio 1'!D68+'Foglio di appoggio 1'!D74+'Foglio di appoggio 1'!D80+'Foglio di appoggio 1'!D86+'Foglio di appoggio 1'!D92+'Foglio di appoggio 1'!D98+'Foglio di appoggio 1'!D104+'Foglio di appoggio 1'!D110</f>
        <v>0</v>
      </c>
      <c r="E7" s="4">
        <f>'Foglio di appoggio 1'!D32</f>
        <v>0</v>
      </c>
      <c r="F7" s="4">
        <f>'Foglio di appoggio 1'!D40+'Foglio di appoggio 1'!D46+'Foglio di appoggio 1'!D52+'Foglio di appoggio 1'!D58+'Foglio di appoggio 1'!D64+'Foglio di appoggio 1'!D70+'Foglio di appoggio 1'!D76+'Foglio di appoggio 1'!D82+'Foglio di appoggio 1'!D88+'Foglio di appoggio 1'!D94+'Foglio di appoggio 1'!D100+'Foglio di appoggio 1'!D106+'Foglio di appoggio 1'!D112</f>
        <v>0</v>
      </c>
      <c r="G7" s="4">
        <f>'Foglio di appoggio 1'!D42+'Foglio di appoggio 1'!D48+'Foglio di appoggio 1'!D54+'Foglio di appoggio 1'!D60+'Foglio di appoggio 1'!D66+'Foglio di appoggio 1'!D72+'Foglio di appoggio 1'!D78+'Foglio di appoggio 1'!D84+'Foglio di appoggio 1'!D90+'Foglio di appoggio 1'!D96+'Foglio di appoggio 1'!D102+'Foglio di appoggio 1'!D108+'Foglio di appoggio 1'!D114</f>
        <v>0</v>
      </c>
      <c r="H7" s="4">
        <f>'Foglio di appoggio 1'!D34</f>
        <v>0</v>
      </c>
      <c r="I7" s="4">
        <f t="shared" si="31"/>
        <v>0</v>
      </c>
      <c r="J7" s="11">
        <f>'Foglio di appoggio 1'!D36</f>
        <v>0</v>
      </c>
      <c r="K7" s="4">
        <f t="shared" si="32"/>
        <v>0</v>
      </c>
      <c r="L7" s="4">
        <f t="shared" si="33"/>
        <v>0</v>
      </c>
      <c r="M7" s="4">
        <f t="shared" si="34"/>
        <v>0</v>
      </c>
      <c r="N7" s="4">
        <f t="shared" si="38"/>
        <v>0</v>
      </c>
      <c r="O7" s="4">
        <f t="shared" si="35"/>
        <v>0</v>
      </c>
      <c r="P7" s="4">
        <f aca="true" t="shared" si="43" ref="P7:P21">N6</f>
        <v>0</v>
      </c>
      <c r="Q7" s="4">
        <f t="shared" si="39"/>
        <v>0</v>
      </c>
      <c r="R7" s="4">
        <f t="shared" si="40"/>
        <v>0</v>
      </c>
      <c r="S7" s="4">
        <f aca="true" t="shared" si="44" ref="S7:S20">R6</f>
        <v>0</v>
      </c>
      <c r="T7" s="4">
        <f t="shared" si="41"/>
        <v>0</v>
      </c>
      <c r="U7" s="4">
        <f aca="true" t="shared" si="45" ref="U7:U21">T6</f>
        <v>0</v>
      </c>
      <c r="V7" s="4">
        <f>I3</f>
        <v>0</v>
      </c>
      <c r="W7" s="4">
        <f>L3</f>
        <v>0</v>
      </c>
      <c r="X7" s="4">
        <f>M3</f>
        <v>1</v>
      </c>
      <c r="Y7" s="15">
        <f>'Foglio di appoggio 1'!D154</f>
        <v>0</v>
      </c>
      <c r="Z7" s="18">
        <f t="shared" si="1"/>
        <v>1</v>
      </c>
      <c r="AA7" s="21" t="s">
        <v>14</v>
      </c>
      <c r="AB7" s="4">
        <f>'Foglio di appoggio 1'!J26</f>
        <v>0</v>
      </c>
      <c r="AC7" s="4">
        <f t="shared" si="42"/>
        <v>2</v>
      </c>
      <c r="AD7" s="4">
        <f t="shared" si="36"/>
        <v>1</v>
      </c>
      <c r="AE7" s="15">
        <f>'Foglio di appoggio 1'!D156</f>
        <v>0</v>
      </c>
      <c r="AF7" s="4" t="b">
        <f t="shared" si="37"/>
        <v>0</v>
      </c>
      <c r="AG7" s="4" t="b">
        <f t="shared" si="2"/>
        <v>0</v>
      </c>
      <c r="AH7" s="21" t="s">
        <v>14</v>
      </c>
      <c r="AI7" s="11">
        <f t="shared" si="3"/>
        <v>-3</v>
      </c>
      <c r="AJ7" s="11" t="s">
        <v>100</v>
      </c>
      <c r="AK7" s="11">
        <f t="shared" si="0"/>
        <v>0</v>
      </c>
      <c r="AL7" s="18">
        <f t="shared" si="4"/>
        <v>6</v>
      </c>
      <c r="AM7" s="21" t="s">
        <v>14</v>
      </c>
      <c r="AN7" s="22">
        <f t="shared" si="5"/>
        <v>0</v>
      </c>
      <c r="AO7" s="22">
        <f t="shared" si="6"/>
        <v>0</v>
      </c>
      <c r="AP7" s="22">
        <f t="shared" si="7"/>
        <v>0</v>
      </c>
      <c r="AQ7" s="22">
        <f t="shared" si="8"/>
        <v>0</v>
      </c>
      <c r="AR7" s="22">
        <f t="shared" si="9"/>
        <v>0</v>
      </c>
      <c r="AS7" s="22">
        <f t="shared" si="10"/>
        <v>0</v>
      </c>
      <c r="AT7" s="22">
        <f t="shared" si="11"/>
        <v>0</v>
      </c>
      <c r="AU7" s="22">
        <f t="shared" si="12"/>
        <v>0</v>
      </c>
      <c r="AV7" s="22">
        <f t="shared" si="13"/>
        <v>0</v>
      </c>
      <c r="AW7" s="22">
        <f t="shared" si="14"/>
        <v>0</v>
      </c>
      <c r="AX7" s="22">
        <f t="shared" si="15"/>
        <v>0</v>
      </c>
      <c r="AY7" s="22">
        <f t="shared" si="16"/>
        <v>0</v>
      </c>
      <c r="AZ7" s="22">
        <f t="shared" si="17"/>
        <v>0</v>
      </c>
      <c r="BA7" s="22">
        <f t="shared" si="18"/>
        <v>0</v>
      </c>
      <c r="BB7" s="22">
        <f t="shared" si="19"/>
        <v>0</v>
      </c>
      <c r="BC7" s="22">
        <f t="shared" si="20"/>
        <v>0</v>
      </c>
      <c r="BD7" s="22">
        <f t="shared" si="21"/>
        <v>0</v>
      </c>
      <c r="BE7" s="22">
        <f t="shared" si="22"/>
        <v>0</v>
      </c>
      <c r="BF7" s="22">
        <f t="shared" si="23"/>
        <v>0</v>
      </c>
      <c r="BG7" s="22">
        <f t="shared" si="24"/>
        <v>0</v>
      </c>
      <c r="BH7" s="22">
        <f t="shared" si="25"/>
        <v>1</v>
      </c>
      <c r="BI7" s="23">
        <f t="shared" si="26"/>
        <v>1</v>
      </c>
      <c r="BJ7" s="21" t="s">
        <v>14</v>
      </c>
      <c r="BK7" s="27">
        <f>'Foglio di appoggio 1'!D128+'Foglio di appoggio 1'!D130+'Foglio di appoggio 1'!D132+'Foglio di appoggio 1'!D134+'Foglio di appoggio 1'!D136+'Foglio di appoggio 1'!D138+'Foglio di appoggio 1'!D140+'Foglio di appoggio 1'!D142+'Foglio di appoggio 1'!D144+'Foglio di appoggio 1'!D146+'Foglio di appoggio 1'!D148+'Foglio di appoggio 1'!D150+'Foglio di appoggio 1'!D152</f>
        <v>0</v>
      </c>
      <c r="BL7" s="27">
        <f>'Foglio di appoggio 1'!D126</f>
        <v>0</v>
      </c>
      <c r="BM7" s="27">
        <f>'Foglio di appoggio 1'!D116+'Foglio di appoggio 1'!D118+'Foglio di appoggio 1'!D120+'Foglio di appoggio 1'!D122+'Foglio di appoggio 1'!D124</f>
        <v>0</v>
      </c>
      <c r="BN7" s="22">
        <f t="shared" si="27"/>
        <v>0</v>
      </c>
      <c r="BO7" s="22">
        <f t="shared" si="28"/>
        <v>0</v>
      </c>
      <c r="BP7" s="22">
        <f t="shared" si="29"/>
        <v>0</v>
      </c>
      <c r="BQ7" s="21" t="s">
        <v>14</v>
      </c>
      <c r="BR7" s="27">
        <f>'Foglio di appoggio 1'!D160</f>
        <v>0</v>
      </c>
      <c r="BS7" s="27">
        <f t="shared" si="30"/>
        <v>0</v>
      </c>
      <c r="BT7" s="27" t="b">
        <f>IF('Foglio di appoggio 1'!D160=1,TRUE,FALSE)</f>
        <v>0</v>
      </c>
    </row>
    <row r="8" spans="1:72" ht="12.75">
      <c r="A8" s="21" t="s">
        <v>0</v>
      </c>
      <c r="B8" s="4">
        <v>50</v>
      </c>
      <c r="C8" s="21" t="s">
        <v>0</v>
      </c>
      <c r="D8" s="4">
        <f>'Foglio di appoggio 1'!D44+'Foglio di appoggio 1'!D50+'Foglio di appoggio 1'!D56+'Foglio di appoggio 1'!D62+'Foglio di appoggio 1'!D68+'Foglio di appoggio 1'!D74+'Foglio di appoggio 1'!D80+'Foglio di appoggio 1'!D86+'Foglio di appoggio 1'!D92+'Foglio di appoggio 1'!D98+'Foglio di appoggio 1'!D104+'Foglio di appoggio 1'!D110</f>
        <v>0</v>
      </c>
      <c r="E8" s="4">
        <f>'Foglio di appoggio 1'!D38</f>
        <v>0</v>
      </c>
      <c r="F8" s="4">
        <f>'Foglio di appoggio 1'!D46+'Foglio di appoggio 1'!D52+'Foglio di appoggio 1'!D58+'Foglio di appoggio 1'!D64+'Foglio di appoggio 1'!D70+'Foglio di appoggio 1'!D76+'Foglio di appoggio 1'!D82+'Foglio di appoggio 1'!D88+'Foglio di appoggio 1'!D94+'Foglio di appoggio 1'!D100+'Foglio di appoggio 1'!D106+'Foglio di appoggio 1'!D112</f>
        <v>0</v>
      </c>
      <c r="G8" s="4">
        <f>'Foglio di appoggio 1'!D48+'Foglio di appoggio 1'!D54+'Foglio di appoggio 1'!D60+'Foglio di appoggio 1'!D66+'Foglio di appoggio 1'!D72+'Foglio di appoggio 1'!D78+'Foglio di appoggio 1'!D84+'Foglio di appoggio 1'!D90+'Foglio di appoggio 1'!D96+'Foglio di appoggio 1'!D102+'Foglio di appoggio 1'!D108+'Foglio di appoggio 1'!D114</f>
        <v>0</v>
      </c>
      <c r="H8" s="4">
        <f>'Foglio di appoggio 1'!D40</f>
        <v>0</v>
      </c>
      <c r="I8" s="4">
        <f t="shared" si="31"/>
        <v>0</v>
      </c>
      <c r="J8" s="11">
        <f>'Foglio di appoggio 1'!D42</f>
        <v>0</v>
      </c>
      <c r="K8" s="4">
        <f t="shared" si="32"/>
        <v>0</v>
      </c>
      <c r="L8" s="4">
        <f t="shared" si="33"/>
        <v>0</v>
      </c>
      <c r="M8" s="4">
        <f t="shared" si="34"/>
        <v>0</v>
      </c>
      <c r="N8" s="4">
        <f t="shared" si="38"/>
        <v>0</v>
      </c>
      <c r="O8" s="4">
        <f t="shared" si="35"/>
        <v>0</v>
      </c>
      <c r="P8" s="4">
        <f t="shared" si="43"/>
        <v>0</v>
      </c>
      <c r="Q8" s="4">
        <f t="shared" si="39"/>
        <v>0</v>
      </c>
      <c r="R8" s="4">
        <f t="shared" si="40"/>
        <v>0</v>
      </c>
      <c r="S8" s="4">
        <f t="shared" si="44"/>
        <v>0</v>
      </c>
      <c r="T8" s="4">
        <f t="shared" si="41"/>
        <v>0</v>
      </c>
      <c r="U8" s="4">
        <f t="shared" si="45"/>
        <v>0</v>
      </c>
      <c r="V8" s="4">
        <f>I3+I4</f>
        <v>0</v>
      </c>
      <c r="W8" s="4">
        <f>L3+L4</f>
        <v>0</v>
      </c>
      <c r="X8" s="4">
        <f>M3+M4</f>
        <v>1</v>
      </c>
      <c r="Y8" s="15">
        <f>'Foglio di appoggio 1'!D154</f>
        <v>0</v>
      </c>
      <c r="Z8" s="18">
        <f t="shared" si="1"/>
        <v>1</v>
      </c>
      <c r="AA8" s="21" t="s">
        <v>0</v>
      </c>
      <c r="AB8" s="4">
        <f>'Foglio di appoggio 1'!J32</f>
        <v>0</v>
      </c>
      <c r="AC8" s="4">
        <f t="shared" si="42"/>
        <v>2</v>
      </c>
      <c r="AD8" s="4">
        <f t="shared" si="36"/>
        <v>1</v>
      </c>
      <c r="AE8" s="15">
        <f>'Foglio di appoggio 1'!D156</f>
        <v>0</v>
      </c>
      <c r="AF8" s="4" t="b">
        <f t="shared" si="37"/>
        <v>0</v>
      </c>
      <c r="AG8" s="4" t="b">
        <f t="shared" si="2"/>
        <v>0</v>
      </c>
      <c r="AH8" s="21" t="s">
        <v>0</v>
      </c>
      <c r="AI8" s="11">
        <f t="shared" si="3"/>
        <v>-3</v>
      </c>
      <c r="AJ8" s="11" t="s">
        <v>100</v>
      </c>
      <c r="AK8" s="11">
        <f t="shared" si="0"/>
        <v>0</v>
      </c>
      <c r="AL8" s="18">
        <f t="shared" si="4"/>
        <v>6</v>
      </c>
      <c r="AM8" s="21" t="s">
        <v>0</v>
      </c>
      <c r="AN8" s="22">
        <f t="shared" si="5"/>
        <v>0</v>
      </c>
      <c r="AO8" s="22">
        <f t="shared" si="6"/>
        <v>0</v>
      </c>
      <c r="AP8" s="22">
        <f t="shared" si="7"/>
        <v>0</v>
      </c>
      <c r="AQ8" s="22">
        <f t="shared" si="8"/>
        <v>0</v>
      </c>
      <c r="AR8" s="22">
        <f t="shared" si="9"/>
        <v>0</v>
      </c>
      <c r="AS8" s="22">
        <f t="shared" si="10"/>
        <v>0</v>
      </c>
      <c r="AT8" s="22">
        <f t="shared" si="11"/>
        <v>0</v>
      </c>
      <c r="AU8" s="22">
        <f t="shared" si="12"/>
        <v>0</v>
      </c>
      <c r="AV8" s="22">
        <f t="shared" si="13"/>
        <v>0</v>
      </c>
      <c r="AW8" s="22">
        <f t="shared" si="14"/>
        <v>0</v>
      </c>
      <c r="AX8" s="22">
        <f t="shared" si="15"/>
        <v>0</v>
      </c>
      <c r="AY8" s="22">
        <f t="shared" si="16"/>
        <v>0</v>
      </c>
      <c r="AZ8" s="22">
        <f t="shared" si="17"/>
        <v>0</v>
      </c>
      <c r="BA8" s="22">
        <f t="shared" si="18"/>
        <v>0</v>
      </c>
      <c r="BB8" s="22">
        <f t="shared" si="19"/>
        <v>0</v>
      </c>
      <c r="BC8" s="22">
        <f t="shared" si="20"/>
        <v>0</v>
      </c>
      <c r="BD8" s="22">
        <f t="shared" si="21"/>
        <v>0</v>
      </c>
      <c r="BE8" s="22">
        <f t="shared" si="22"/>
        <v>0</v>
      </c>
      <c r="BF8" s="22">
        <f t="shared" si="23"/>
        <v>0</v>
      </c>
      <c r="BG8" s="22">
        <f t="shared" si="24"/>
        <v>0</v>
      </c>
      <c r="BH8" s="22">
        <f t="shared" si="25"/>
        <v>1</v>
      </c>
      <c r="BI8" s="23">
        <f t="shared" si="26"/>
        <v>1</v>
      </c>
      <c r="BJ8" s="21" t="s">
        <v>0</v>
      </c>
      <c r="BK8" s="27">
        <f>'Foglio di appoggio 1'!D130+'Foglio di appoggio 1'!D132+'Foglio di appoggio 1'!D134+'Foglio di appoggio 1'!D136+'Foglio di appoggio 1'!D138+'Foglio di appoggio 1'!D140+'Foglio di appoggio 1'!D142+'Foglio di appoggio 1'!D144+'Foglio di appoggio 1'!D146+'Foglio di appoggio 1'!D148+'Foglio di appoggio 1'!D150+'Foglio di appoggio 1'!D152</f>
        <v>0</v>
      </c>
      <c r="BL8" s="27">
        <f>'Foglio di appoggio 1'!D128</f>
        <v>0</v>
      </c>
      <c r="BM8" s="27">
        <f>'Foglio di appoggio 1'!D116+'Foglio di appoggio 1'!D118+'Foglio di appoggio 1'!D120+'Foglio di appoggio 1'!D122+'Foglio di appoggio 1'!D124+'Foglio di appoggio 1'!D126</f>
        <v>0</v>
      </c>
      <c r="BN8" s="22">
        <f t="shared" si="27"/>
        <v>0</v>
      </c>
      <c r="BO8" s="22">
        <f t="shared" si="28"/>
        <v>0</v>
      </c>
      <c r="BP8" s="22">
        <f t="shared" si="29"/>
        <v>0</v>
      </c>
      <c r="BQ8" s="21" t="s">
        <v>0</v>
      </c>
      <c r="BR8" s="27">
        <f>'Foglio di appoggio 1'!D160</f>
        <v>0</v>
      </c>
      <c r="BS8" s="27">
        <f t="shared" si="30"/>
        <v>0</v>
      </c>
      <c r="BT8" s="27" t="b">
        <f>IF('Foglio di appoggio 1'!D160=1,TRUE,FALSE)</f>
        <v>0</v>
      </c>
    </row>
    <row r="9" spans="1:72" ht="12.75">
      <c r="A9" s="21" t="s">
        <v>106</v>
      </c>
      <c r="B9" s="4">
        <v>80</v>
      </c>
      <c r="C9" s="21" t="s">
        <v>106</v>
      </c>
      <c r="D9" s="4">
        <f>'Foglio di appoggio 1'!D50+'Foglio di appoggio 1'!D56+'Foglio di appoggio 1'!D62+'Foglio di appoggio 1'!D68+'Foglio di appoggio 1'!D74+'Foglio di appoggio 1'!D80+'Foglio di appoggio 1'!D86+'Foglio di appoggio 1'!D92+'Foglio di appoggio 1'!D98+'Foglio di appoggio 1'!D104+'Foglio di appoggio 1'!D110</f>
        <v>0</v>
      </c>
      <c r="E9" s="4">
        <f>'Foglio di appoggio 1'!D44</f>
        <v>0</v>
      </c>
      <c r="F9" s="4">
        <f>'Foglio di appoggio 1'!D52+'Foglio di appoggio 1'!D58+'Foglio di appoggio 1'!D64+'Foglio di appoggio 1'!D70+'Foglio di appoggio 1'!D76+'Foglio di appoggio 1'!D82+'Foglio di appoggio 1'!D88+'Foglio di appoggio 1'!D94+'Foglio di appoggio 1'!D100+'Foglio di appoggio 1'!D106+'Foglio di appoggio 1'!D112</f>
        <v>0</v>
      </c>
      <c r="G9" s="4">
        <f>'Foglio di appoggio 1'!D54+'Foglio di appoggio 1'!D60+'Foglio di appoggio 1'!D66+'Foglio di appoggio 1'!D72+'Foglio di appoggio 1'!D78+'Foglio di appoggio 1'!D84+'Foglio di appoggio 1'!D90+'Foglio di appoggio 1'!D96+'Foglio di appoggio 1'!D102+'Foglio di appoggio 1'!D108+'Foglio di appoggio 1'!D114</f>
        <v>0</v>
      </c>
      <c r="H9" s="4">
        <f>'Foglio di appoggio 1'!D46</f>
        <v>0</v>
      </c>
      <c r="I9" s="4">
        <f t="shared" si="31"/>
        <v>0</v>
      </c>
      <c r="J9" s="11">
        <f>'Foglio di appoggio 1'!D48</f>
        <v>0</v>
      </c>
      <c r="K9" s="4">
        <f t="shared" si="32"/>
        <v>0</v>
      </c>
      <c r="L9" s="4">
        <f t="shared" si="33"/>
        <v>0</v>
      </c>
      <c r="M9" s="4">
        <f t="shared" si="34"/>
        <v>0</v>
      </c>
      <c r="N9" s="4">
        <f t="shared" si="38"/>
        <v>0</v>
      </c>
      <c r="O9" s="4">
        <f t="shared" si="35"/>
        <v>0</v>
      </c>
      <c r="P9" s="4">
        <f t="shared" si="43"/>
        <v>0</v>
      </c>
      <c r="Q9" s="4">
        <f t="shared" si="39"/>
        <v>0</v>
      </c>
      <c r="R9" s="4">
        <f t="shared" si="40"/>
        <v>0</v>
      </c>
      <c r="S9" s="4">
        <f t="shared" si="44"/>
        <v>0</v>
      </c>
      <c r="T9" s="4">
        <f t="shared" si="41"/>
        <v>0</v>
      </c>
      <c r="U9" s="4">
        <f t="shared" si="45"/>
        <v>0</v>
      </c>
      <c r="V9" s="4">
        <f>SUM(I3:I5)</f>
        <v>0</v>
      </c>
      <c r="W9" s="4">
        <f>SUM(L3:L5)</f>
        <v>0</v>
      </c>
      <c r="X9" s="4">
        <f>SUM(M3:M5)</f>
        <v>1</v>
      </c>
      <c r="Y9" s="15">
        <f>'Foglio di appoggio 1'!D154</f>
        <v>0</v>
      </c>
      <c r="Z9" s="18">
        <f t="shared" si="1"/>
        <v>1</v>
      </c>
      <c r="AA9" s="21" t="s">
        <v>106</v>
      </c>
      <c r="AB9" s="4">
        <f>'Foglio di appoggio 1'!J38</f>
        <v>0</v>
      </c>
      <c r="AC9" s="4">
        <f t="shared" si="42"/>
        <v>2</v>
      </c>
      <c r="AD9" s="4">
        <f t="shared" si="36"/>
        <v>1</v>
      </c>
      <c r="AE9" s="15">
        <f>'Foglio di appoggio 1'!D156</f>
        <v>0</v>
      </c>
      <c r="AF9" s="4" t="b">
        <f t="shared" si="37"/>
        <v>0</v>
      </c>
      <c r="AG9" s="4" t="b">
        <f t="shared" si="2"/>
        <v>0</v>
      </c>
      <c r="AH9" s="21" t="s">
        <v>106</v>
      </c>
      <c r="AI9" s="11">
        <f t="shared" si="3"/>
        <v>-3</v>
      </c>
      <c r="AJ9" s="11" t="s">
        <v>101</v>
      </c>
      <c r="AK9" s="11">
        <f>IF(AI9&lt;10,0,IF(AI9&lt;20,1,IF(AI117&lt;30,2,3)))</f>
        <v>0</v>
      </c>
      <c r="AL9" s="18">
        <f t="shared" si="4"/>
        <v>7</v>
      </c>
      <c r="AM9" s="21" t="s">
        <v>106</v>
      </c>
      <c r="AN9" s="22">
        <f t="shared" si="5"/>
        <v>0</v>
      </c>
      <c r="AO9" s="22">
        <f t="shared" si="6"/>
        <v>0</v>
      </c>
      <c r="AP9" s="22">
        <f t="shared" si="7"/>
        <v>0</v>
      </c>
      <c r="AQ9" s="22">
        <f t="shared" si="8"/>
        <v>0</v>
      </c>
      <c r="AR9" s="22">
        <f t="shared" si="9"/>
        <v>0</v>
      </c>
      <c r="AS9" s="22">
        <f t="shared" si="10"/>
        <v>0</v>
      </c>
      <c r="AT9" s="22">
        <f t="shared" si="11"/>
        <v>0</v>
      </c>
      <c r="AU9" s="22">
        <f t="shared" si="12"/>
        <v>0</v>
      </c>
      <c r="AV9" s="22">
        <f t="shared" si="13"/>
        <v>0</v>
      </c>
      <c r="AW9" s="22">
        <f t="shared" si="14"/>
        <v>0</v>
      </c>
      <c r="AX9" s="22">
        <f t="shared" si="15"/>
        <v>0</v>
      </c>
      <c r="AY9" s="22">
        <f t="shared" si="16"/>
        <v>0</v>
      </c>
      <c r="AZ9" s="22">
        <f t="shared" si="17"/>
        <v>0</v>
      </c>
      <c r="BA9" s="22">
        <f t="shared" si="18"/>
        <v>0</v>
      </c>
      <c r="BB9" s="22">
        <f t="shared" si="19"/>
        <v>0</v>
      </c>
      <c r="BC9" s="22">
        <f t="shared" si="20"/>
        <v>0</v>
      </c>
      <c r="BD9" s="22">
        <f t="shared" si="21"/>
        <v>0</v>
      </c>
      <c r="BE9" s="22">
        <f t="shared" si="22"/>
        <v>0</v>
      </c>
      <c r="BF9" s="22">
        <f t="shared" si="23"/>
        <v>0</v>
      </c>
      <c r="BG9" s="22">
        <f t="shared" si="24"/>
        <v>0</v>
      </c>
      <c r="BH9" s="22">
        <f t="shared" si="25"/>
        <v>1</v>
      </c>
      <c r="BI9" s="23">
        <f t="shared" si="26"/>
        <v>1</v>
      </c>
      <c r="BJ9" s="21" t="s">
        <v>106</v>
      </c>
      <c r="BK9" s="27">
        <f>'Foglio di appoggio 1'!D132+'Foglio di appoggio 1'!D134+'Foglio di appoggio 1'!D136+'Foglio di appoggio 1'!D138+'Foglio di appoggio 1'!D140+'Foglio di appoggio 1'!D142+'Foglio di appoggio 1'!D144+'Foglio di appoggio 1'!D146+'Foglio di appoggio 1'!D148+'Foglio di appoggio 1'!D150+'Foglio di appoggio 1'!D152</f>
        <v>0</v>
      </c>
      <c r="BL9" s="27">
        <f>'Foglio di appoggio 1'!D130</f>
        <v>0</v>
      </c>
      <c r="BM9" s="27">
        <f>'Foglio di appoggio 1'!D116+'Foglio di appoggio 1'!D118+'Foglio di appoggio 1'!D120+'Foglio di appoggio 1'!D122+'Foglio di appoggio 1'!D124+'Foglio di appoggio 1'!D126+'Foglio di appoggio 1'!D128</f>
        <v>0</v>
      </c>
      <c r="BN9" s="22">
        <f t="shared" si="27"/>
        <v>0</v>
      </c>
      <c r="BO9" s="22">
        <f t="shared" si="28"/>
        <v>0</v>
      </c>
      <c r="BP9" s="22">
        <f t="shared" si="29"/>
        <v>0</v>
      </c>
      <c r="BQ9" s="21" t="s">
        <v>106</v>
      </c>
      <c r="BR9" s="27">
        <f>'Foglio di appoggio 1'!D160</f>
        <v>0</v>
      </c>
      <c r="BS9" s="27">
        <f t="shared" si="30"/>
        <v>0</v>
      </c>
      <c r="BT9" s="27" t="b">
        <f>IF('Foglio di appoggio 1'!D160=1,TRUE,FALSE)</f>
        <v>0</v>
      </c>
    </row>
    <row r="10" spans="1:72" ht="12.75">
      <c r="A10" s="21" t="s">
        <v>107</v>
      </c>
      <c r="B10" s="4">
        <v>120</v>
      </c>
      <c r="C10" s="21" t="s">
        <v>107</v>
      </c>
      <c r="D10" s="4">
        <f>+'Foglio di appoggio 1'!D56+'Foglio di appoggio 1'!D62+'Foglio di appoggio 1'!D68+'Foglio di appoggio 1'!D74+'Foglio di appoggio 1'!D80+'Foglio di appoggio 1'!D86+'Foglio di appoggio 1'!D92+'Foglio di appoggio 1'!D98+'Foglio di appoggio 1'!D104+'Foglio di appoggio 1'!D110</f>
        <v>0</v>
      </c>
      <c r="E10" s="4">
        <f>'Foglio di appoggio 1'!D50</f>
        <v>0</v>
      </c>
      <c r="F10" s="4">
        <f>+'Foglio di appoggio 1'!D58+'Foglio di appoggio 1'!D64+'Foglio di appoggio 1'!D70+'Foglio di appoggio 1'!D76+'Foglio di appoggio 1'!D82+'Foglio di appoggio 1'!D88+'Foglio di appoggio 1'!D94+'Foglio di appoggio 1'!D100+'Foglio di appoggio 1'!D106+'Foglio di appoggio 1'!D112</f>
        <v>0</v>
      </c>
      <c r="G10" s="4">
        <f>+'Foglio di appoggio 1'!D60+'Foglio di appoggio 1'!D66+'Foglio di appoggio 1'!D72+'Foglio di appoggio 1'!D78+'Foglio di appoggio 1'!D84+'Foglio di appoggio 1'!D90+'Foglio di appoggio 1'!D96+'Foglio di appoggio 1'!D102+'Foglio di appoggio 1'!D108+'Foglio di appoggio 1'!D114</f>
        <v>0</v>
      </c>
      <c r="H10" s="4">
        <f>'Foglio di appoggio 1'!D52</f>
        <v>0</v>
      </c>
      <c r="I10" s="4">
        <f t="shared" si="31"/>
        <v>0</v>
      </c>
      <c r="J10" s="11">
        <f>'Foglio di appoggio 1'!D54</f>
        <v>0</v>
      </c>
      <c r="K10" s="4">
        <f t="shared" si="32"/>
        <v>0</v>
      </c>
      <c r="L10" s="4">
        <f t="shared" si="33"/>
        <v>0</v>
      </c>
      <c r="M10" s="4">
        <f t="shared" si="34"/>
        <v>0</v>
      </c>
      <c r="N10" s="4">
        <f t="shared" si="38"/>
        <v>0</v>
      </c>
      <c r="O10" s="4">
        <f t="shared" si="35"/>
        <v>0</v>
      </c>
      <c r="P10" s="4">
        <f t="shared" si="43"/>
        <v>0</v>
      </c>
      <c r="Q10" s="4">
        <f t="shared" si="39"/>
        <v>0</v>
      </c>
      <c r="R10" s="4">
        <f t="shared" si="40"/>
        <v>0</v>
      </c>
      <c r="S10" s="4">
        <f t="shared" si="44"/>
        <v>0</v>
      </c>
      <c r="T10" s="4">
        <f t="shared" si="41"/>
        <v>0</v>
      </c>
      <c r="U10" s="4">
        <f t="shared" si="45"/>
        <v>0</v>
      </c>
      <c r="V10" s="4">
        <f>SUM(I3:I6)</f>
        <v>0</v>
      </c>
      <c r="W10" s="4">
        <f>SUM(L3:L6)</f>
        <v>0</v>
      </c>
      <c r="X10" s="4">
        <f>SUM(M3:M6)</f>
        <v>1</v>
      </c>
      <c r="Y10" s="15">
        <f>'Foglio di appoggio 1'!D154</f>
        <v>0</v>
      </c>
      <c r="Z10" s="18">
        <f t="shared" si="1"/>
        <v>1</v>
      </c>
      <c r="AA10" s="21" t="s">
        <v>107</v>
      </c>
      <c r="AB10" s="4">
        <f>'Foglio di appoggio 1'!J44</f>
        <v>0</v>
      </c>
      <c r="AC10" s="4">
        <f t="shared" si="42"/>
        <v>2</v>
      </c>
      <c r="AD10" s="4">
        <f t="shared" si="36"/>
        <v>1</v>
      </c>
      <c r="AE10" s="15">
        <f>'Foglio di appoggio 1'!D156</f>
        <v>0</v>
      </c>
      <c r="AF10" s="4" t="b">
        <f t="shared" si="37"/>
        <v>0</v>
      </c>
      <c r="AG10" s="4" t="b">
        <f t="shared" si="2"/>
        <v>0</v>
      </c>
      <c r="AH10" s="21" t="s">
        <v>107</v>
      </c>
      <c r="AI10" s="11">
        <f t="shared" si="3"/>
        <v>-3</v>
      </c>
      <c r="AJ10" s="11" t="s">
        <v>101</v>
      </c>
      <c r="AK10" s="11">
        <f>IF(AI10&lt;10,0,IF(AI10&lt;20,1,IF(AI118&lt;30,2,3)))</f>
        <v>0</v>
      </c>
      <c r="AL10" s="18">
        <f t="shared" si="4"/>
        <v>7</v>
      </c>
      <c r="AM10" s="21" t="s">
        <v>107</v>
      </c>
      <c r="AN10" s="22">
        <f t="shared" si="5"/>
        <v>0</v>
      </c>
      <c r="AO10" s="22">
        <f t="shared" si="6"/>
        <v>0</v>
      </c>
      <c r="AP10" s="22">
        <f t="shared" si="7"/>
        <v>0</v>
      </c>
      <c r="AQ10" s="22">
        <f t="shared" si="8"/>
        <v>0</v>
      </c>
      <c r="AR10" s="22">
        <f t="shared" si="9"/>
        <v>0</v>
      </c>
      <c r="AS10" s="22">
        <f t="shared" si="10"/>
        <v>0</v>
      </c>
      <c r="AT10" s="22">
        <f t="shared" si="11"/>
        <v>0</v>
      </c>
      <c r="AU10" s="22">
        <f t="shared" si="12"/>
        <v>0</v>
      </c>
      <c r="AV10" s="22">
        <f t="shared" si="13"/>
        <v>0</v>
      </c>
      <c r="AW10" s="22">
        <f t="shared" si="14"/>
        <v>0</v>
      </c>
      <c r="AX10" s="22">
        <f t="shared" si="15"/>
        <v>0</v>
      </c>
      <c r="AY10" s="22">
        <f t="shared" si="16"/>
        <v>0</v>
      </c>
      <c r="AZ10" s="22">
        <f t="shared" si="17"/>
        <v>0</v>
      </c>
      <c r="BA10" s="22">
        <f t="shared" si="18"/>
        <v>0</v>
      </c>
      <c r="BB10" s="22">
        <f t="shared" si="19"/>
        <v>0</v>
      </c>
      <c r="BC10" s="22">
        <f t="shared" si="20"/>
        <v>0</v>
      </c>
      <c r="BD10" s="22">
        <f t="shared" si="21"/>
        <v>0</v>
      </c>
      <c r="BE10" s="22">
        <f t="shared" si="22"/>
        <v>0</v>
      </c>
      <c r="BF10" s="22">
        <f t="shared" si="23"/>
        <v>0</v>
      </c>
      <c r="BG10" s="22">
        <f t="shared" si="24"/>
        <v>0</v>
      </c>
      <c r="BH10" s="22">
        <f t="shared" si="25"/>
        <v>1</v>
      </c>
      <c r="BI10" s="23">
        <f t="shared" si="26"/>
        <v>1</v>
      </c>
      <c r="BJ10" s="21" t="s">
        <v>107</v>
      </c>
      <c r="BK10" s="27">
        <f>'Foglio di appoggio 1'!D134+'Foglio di appoggio 1'!D136+'Foglio di appoggio 1'!D138+'Foglio di appoggio 1'!D140+'Foglio di appoggio 1'!D142+'Foglio di appoggio 1'!D144+'Foglio di appoggio 1'!D146+'Foglio di appoggio 1'!D148+'Foglio di appoggio 1'!D150+'Foglio di appoggio 1'!D152</f>
        <v>0</v>
      </c>
      <c r="BL10" s="27">
        <f>'Foglio di appoggio 1'!D132</f>
        <v>0</v>
      </c>
      <c r="BM10" s="27">
        <f>'Foglio di appoggio 1'!D116+'Foglio di appoggio 1'!D118+'Foglio di appoggio 1'!D120+'Foglio di appoggio 1'!D122+'Foglio di appoggio 1'!D124+'Foglio di appoggio 1'!D126+'Foglio di appoggio 1'!D128+'Foglio di appoggio 1'!D130</f>
        <v>0</v>
      </c>
      <c r="BN10" s="22">
        <f t="shared" si="27"/>
        <v>0</v>
      </c>
      <c r="BO10" s="22">
        <f t="shared" si="28"/>
        <v>0</v>
      </c>
      <c r="BP10" s="22">
        <f t="shared" si="29"/>
        <v>0</v>
      </c>
      <c r="BQ10" s="21" t="s">
        <v>107</v>
      </c>
      <c r="BR10" s="27">
        <f>'Foglio di appoggio 1'!D160</f>
        <v>0</v>
      </c>
      <c r="BS10" s="27">
        <f t="shared" si="30"/>
        <v>0</v>
      </c>
      <c r="BT10" s="27" t="b">
        <f>IF('Foglio di appoggio 1'!D160=1,TRUE,FALSE)</f>
        <v>0</v>
      </c>
    </row>
    <row r="11" spans="1:72" ht="12.75">
      <c r="A11" s="21" t="s">
        <v>108</v>
      </c>
      <c r="B11" s="4">
        <v>160</v>
      </c>
      <c r="C11" s="21" t="s">
        <v>108</v>
      </c>
      <c r="D11" s="4">
        <f>'Foglio di appoggio 1'!D62+'Foglio di appoggio 1'!D68+'Foglio di appoggio 1'!D74+'Foglio di appoggio 1'!D80+'Foglio di appoggio 1'!D86+'Foglio di appoggio 1'!D92+'Foglio di appoggio 1'!D98+'Foglio di appoggio 1'!D104+'Foglio di appoggio 1'!D110</f>
        <v>0</v>
      </c>
      <c r="E11" s="4">
        <f>'Foglio di appoggio 1'!D56</f>
        <v>0</v>
      </c>
      <c r="F11" s="4">
        <f>'Foglio di appoggio 1'!D64+'Foglio di appoggio 1'!D70+'Foglio di appoggio 1'!D76+'Foglio di appoggio 1'!D82+'Foglio di appoggio 1'!D88+'Foglio di appoggio 1'!D94+'Foglio di appoggio 1'!D100+'Foglio di appoggio 1'!D106+'Foglio di appoggio 1'!D112</f>
        <v>0</v>
      </c>
      <c r="G11" s="4">
        <f>'Foglio di appoggio 1'!D66+'Foglio di appoggio 1'!D72+'Foglio di appoggio 1'!D78+'Foglio di appoggio 1'!D84+'Foglio di appoggio 1'!D90+'Foglio di appoggio 1'!D96+'Foglio di appoggio 1'!D102+'Foglio di appoggio 1'!D108+'Foglio di appoggio 1'!D114</f>
        <v>0</v>
      </c>
      <c r="H11" s="4">
        <f>'Foglio di appoggio 1'!D58</f>
        <v>0</v>
      </c>
      <c r="I11" s="4">
        <f t="shared" si="31"/>
        <v>0</v>
      </c>
      <c r="J11" s="11">
        <f>'Foglio di appoggio 1'!D60</f>
        <v>0</v>
      </c>
      <c r="K11" s="4">
        <f t="shared" si="32"/>
        <v>0</v>
      </c>
      <c r="L11" s="4">
        <f t="shared" si="33"/>
        <v>0</v>
      </c>
      <c r="M11" s="4">
        <f t="shared" si="34"/>
        <v>0</v>
      </c>
      <c r="N11" s="4">
        <f t="shared" si="38"/>
        <v>0</v>
      </c>
      <c r="O11" s="4">
        <f t="shared" si="35"/>
        <v>0</v>
      </c>
      <c r="P11" s="4">
        <f t="shared" si="43"/>
        <v>0</v>
      </c>
      <c r="Q11" s="4">
        <f t="shared" si="39"/>
        <v>0</v>
      </c>
      <c r="R11" s="4">
        <f t="shared" si="40"/>
        <v>0</v>
      </c>
      <c r="S11" s="4">
        <f t="shared" si="44"/>
        <v>0</v>
      </c>
      <c r="T11" s="4">
        <f t="shared" si="41"/>
        <v>0</v>
      </c>
      <c r="U11" s="4">
        <f t="shared" si="45"/>
        <v>0</v>
      </c>
      <c r="V11" s="4">
        <f>SUM(I3:I7)</f>
        <v>0</v>
      </c>
      <c r="W11" s="4">
        <f>SUM(L3:L7)</f>
        <v>0</v>
      </c>
      <c r="X11" s="4">
        <f>SUM(M3:M7)</f>
        <v>1</v>
      </c>
      <c r="Y11" s="15">
        <f>'Foglio di appoggio 1'!D154</f>
        <v>0</v>
      </c>
      <c r="Z11" s="18">
        <f t="shared" si="1"/>
        <v>1</v>
      </c>
      <c r="AA11" s="21" t="s">
        <v>108</v>
      </c>
      <c r="AB11" s="4">
        <f>'Foglio di appoggio 1'!J50</f>
        <v>0</v>
      </c>
      <c r="AC11" s="4">
        <f t="shared" si="42"/>
        <v>2</v>
      </c>
      <c r="AD11" s="4">
        <f t="shared" si="36"/>
        <v>1</v>
      </c>
      <c r="AE11" s="15">
        <f>'Foglio di appoggio 1'!D156</f>
        <v>0</v>
      </c>
      <c r="AF11" s="4" t="b">
        <f t="shared" si="37"/>
        <v>0</v>
      </c>
      <c r="AG11" s="4" t="b">
        <f t="shared" si="2"/>
        <v>0</v>
      </c>
      <c r="AH11" s="21" t="s">
        <v>108</v>
      </c>
      <c r="AI11" s="11">
        <f t="shared" si="3"/>
        <v>-3</v>
      </c>
      <c r="AJ11" s="11" t="s">
        <v>101</v>
      </c>
      <c r="AK11" s="11">
        <f>IF(AI11&lt;10,0,IF(AI11&lt;20,1,IF(AI119&lt;30,2,3)))</f>
        <v>0</v>
      </c>
      <c r="AL11" s="18">
        <f t="shared" si="4"/>
        <v>7</v>
      </c>
      <c r="AM11" s="21" t="s">
        <v>108</v>
      </c>
      <c r="AN11" s="22">
        <f t="shared" si="5"/>
        <v>0</v>
      </c>
      <c r="AO11" s="22">
        <f t="shared" si="6"/>
        <v>0</v>
      </c>
      <c r="AP11" s="22">
        <f t="shared" si="7"/>
        <v>0</v>
      </c>
      <c r="AQ11" s="22">
        <f t="shared" si="8"/>
        <v>0</v>
      </c>
      <c r="AR11" s="22">
        <f t="shared" si="9"/>
        <v>0</v>
      </c>
      <c r="AS11" s="22">
        <f t="shared" si="10"/>
        <v>0</v>
      </c>
      <c r="AT11" s="22">
        <f t="shared" si="11"/>
        <v>0</v>
      </c>
      <c r="AU11" s="22">
        <f t="shared" si="12"/>
        <v>0</v>
      </c>
      <c r="AV11" s="22">
        <f t="shared" si="13"/>
        <v>0</v>
      </c>
      <c r="AW11" s="22">
        <f t="shared" si="14"/>
        <v>0</v>
      </c>
      <c r="AX11" s="22">
        <f t="shared" si="15"/>
        <v>0</v>
      </c>
      <c r="AY11" s="22">
        <f t="shared" si="16"/>
        <v>0</v>
      </c>
      <c r="AZ11" s="22">
        <f t="shared" si="17"/>
        <v>0</v>
      </c>
      <c r="BA11" s="22">
        <f t="shared" si="18"/>
        <v>0</v>
      </c>
      <c r="BB11" s="22">
        <f t="shared" si="19"/>
        <v>0</v>
      </c>
      <c r="BC11" s="22">
        <f t="shared" si="20"/>
        <v>0</v>
      </c>
      <c r="BD11" s="22">
        <f t="shared" si="21"/>
        <v>0</v>
      </c>
      <c r="BE11" s="22">
        <f t="shared" si="22"/>
        <v>0</v>
      </c>
      <c r="BF11" s="22">
        <f t="shared" si="23"/>
        <v>0</v>
      </c>
      <c r="BG11" s="22">
        <f t="shared" si="24"/>
        <v>0</v>
      </c>
      <c r="BH11" s="22">
        <f t="shared" si="25"/>
        <v>1</v>
      </c>
      <c r="BI11" s="23">
        <f t="shared" si="26"/>
        <v>1</v>
      </c>
      <c r="BJ11" s="21" t="s">
        <v>108</v>
      </c>
      <c r="BK11" s="27">
        <f>'Foglio di appoggio 1'!D136+'Foglio di appoggio 1'!D138+'Foglio di appoggio 1'!D140+'Foglio di appoggio 1'!D142+'Foglio di appoggio 1'!D144+'Foglio di appoggio 1'!D146+'Foglio di appoggio 1'!D148+'Foglio di appoggio 1'!D150+'Foglio di appoggio 1'!D152</f>
        <v>0</v>
      </c>
      <c r="BL11" s="27">
        <f>'Foglio di appoggio 1'!D134</f>
        <v>0</v>
      </c>
      <c r="BM11" s="27">
        <f>'Foglio di appoggio 1'!D116+'Foglio di appoggio 1'!D118+'Foglio di appoggio 1'!D120+'Foglio di appoggio 1'!D122+'Foglio di appoggio 1'!D124+'Foglio di appoggio 1'!D126+'Foglio di appoggio 1'!D128+'Foglio di appoggio 1'!D130+'Foglio di appoggio 1'!D132</f>
        <v>0</v>
      </c>
      <c r="BN11" s="22">
        <f t="shared" si="27"/>
        <v>0</v>
      </c>
      <c r="BO11" s="22">
        <f t="shared" si="28"/>
        <v>0</v>
      </c>
      <c r="BP11" s="22">
        <f t="shared" si="29"/>
        <v>0</v>
      </c>
      <c r="BQ11" s="21" t="s">
        <v>108</v>
      </c>
      <c r="BR11" s="27">
        <f>'Foglio di appoggio 1'!D160</f>
        <v>0</v>
      </c>
      <c r="BS11" s="27">
        <f t="shared" si="30"/>
        <v>0</v>
      </c>
      <c r="BT11" s="27" t="b">
        <f>IF('Foglio di appoggio 1'!D160=1,TRUE,FALSE)</f>
        <v>0</v>
      </c>
    </row>
    <row r="12" spans="1:72" ht="12.75">
      <c r="A12" s="21" t="s">
        <v>109</v>
      </c>
      <c r="B12" s="4">
        <v>200</v>
      </c>
      <c r="C12" s="21" t="s">
        <v>109</v>
      </c>
      <c r="D12" s="4">
        <f>'Foglio di appoggio 1'!D68+'Foglio di appoggio 1'!D74+'Foglio di appoggio 1'!D80+'Foglio di appoggio 1'!D86+'Foglio di appoggio 1'!D92+'Foglio di appoggio 1'!D98+'Foglio di appoggio 1'!D104+'Foglio di appoggio 1'!D110</f>
        <v>0</v>
      </c>
      <c r="E12" s="4">
        <f>'Foglio di appoggio 1'!D62</f>
        <v>0</v>
      </c>
      <c r="F12" s="4">
        <f>'Foglio di appoggio 1'!D70+'Foglio di appoggio 1'!D76+'Foglio di appoggio 1'!D82+'Foglio di appoggio 1'!D88+'Foglio di appoggio 1'!D94+'Foglio di appoggio 1'!D100+'Foglio di appoggio 1'!D106+'Foglio di appoggio 1'!D112</f>
        <v>0</v>
      </c>
      <c r="G12" s="4">
        <f>'Foglio di appoggio 1'!D72+'Foglio di appoggio 1'!D78+'Foglio di appoggio 1'!D84+'Foglio di appoggio 1'!D90+'Foglio di appoggio 1'!D96+'Foglio di appoggio 1'!D102+'Foglio di appoggio 1'!D108+'Foglio di appoggio 1'!D114</f>
        <v>0</v>
      </c>
      <c r="H12" s="4">
        <f>'Foglio di appoggio 1'!D64</f>
        <v>0</v>
      </c>
      <c r="I12" s="4">
        <f t="shared" si="31"/>
        <v>0</v>
      </c>
      <c r="J12" s="11">
        <f>'Foglio di appoggio 1'!D66</f>
        <v>0</v>
      </c>
      <c r="K12" s="4">
        <f t="shared" si="32"/>
        <v>0</v>
      </c>
      <c r="L12" s="4">
        <f t="shared" si="33"/>
        <v>0</v>
      </c>
      <c r="M12" s="4">
        <f t="shared" si="34"/>
        <v>0</v>
      </c>
      <c r="N12" s="4">
        <f t="shared" si="38"/>
        <v>0</v>
      </c>
      <c r="O12" s="4">
        <f t="shared" si="35"/>
        <v>0</v>
      </c>
      <c r="P12" s="4">
        <f t="shared" si="43"/>
        <v>0</v>
      </c>
      <c r="Q12" s="4">
        <f t="shared" si="39"/>
        <v>0</v>
      </c>
      <c r="R12" s="4">
        <f t="shared" si="40"/>
        <v>0</v>
      </c>
      <c r="S12" s="4">
        <f t="shared" si="44"/>
        <v>0</v>
      </c>
      <c r="T12" s="4">
        <f t="shared" si="41"/>
        <v>0</v>
      </c>
      <c r="U12" s="4">
        <f t="shared" si="45"/>
        <v>0</v>
      </c>
      <c r="V12" s="4">
        <f>SUM(I3:I8)</f>
        <v>0</v>
      </c>
      <c r="W12" s="4">
        <f>SUM(L3:L8)</f>
        <v>0</v>
      </c>
      <c r="X12" s="4">
        <f>SUM(M3:M8)</f>
        <v>1</v>
      </c>
      <c r="Y12" s="15">
        <f>'Foglio di appoggio 1'!D154</f>
        <v>0</v>
      </c>
      <c r="Z12" s="18">
        <f t="shared" si="1"/>
        <v>1</v>
      </c>
      <c r="AA12" s="21" t="s">
        <v>109</v>
      </c>
      <c r="AB12" s="4">
        <f>'Foglio di appoggio 1'!J56</f>
        <v>0</v>
      </c>
      <c r="AC12" s="4">
        <f t="shared" si="42"/>
        <v>2</v>
      </c>
      <c r="AD12" s="4">
        <f t="shared" si="36"/>
        <v>1</v>
      </c>
      <c r="AE12" s="15">
        <f>'Foglio di appoggio 1'!D156</f>
        <v>0</v>
      </c>
      <c r="AF12" s="4" t="b">
        <f t="shared" si="37"/>
        <v>0</v>
      </c>
      <c r="AG12" s="4" t="b">
        <f t="shared" si="2"/>
        <v>0</v>
      </c>
      <c r="AH12" s="21" t="s">
        <v>109</v>
      </c>
      <c r="AI12" s="11">
        <f t="shared" si="3"/>
        <v>-3</v>
      </c>
      <c r="AJ12" s="11" t="s">
        <v>102</v>
      </c>
      <c r="AK12" s="11">
        <f>IF(AI12&lt;10,0,IF(AI12&lt;20,1,IF(AI120&lt;30,2,3)))</f>
        <v>0</v>
      </c>
      <c r="AL12" s="18">
        <f t="shared" si="4"/>
        <v>8</v>
      </c>
      <c r="AM12" s="21" t="s">
        <v>109</v>
      </c>
      <c r="AN12" s="22">
        <f t="shared" si="5"/>
        <v>0</v>
      </c>
      <c r="AO12" s="22">
        <f t="shared" si="6"/>
        <v>0</v>
      </c>
      <c r="AP12" s="22">
        <f t="shared" si="7"/>
        <v>0</v>
      </c>
      <c r="AQ12" s="22">
        <f t="shared" si="8"/>
        <v>0</v>
      </c>
      <c r="AR12" s="22">
        <f t="shared" si="9"/>
        <v>0</v>
      </c>
      <c r="AS12" s="22">
        <f t="shared" si="10"/>
        <v>0</v>
      </c>
      <c r="AT12" s="22">
        <f t="shared" si="11"/>
        <v>0</v>
      </c>
      <c r="AU12" s="22">
        <f t="shared" si="12"/>
        <v>0</v>
      </c>
      <c r="AV12" s="22">
        <f t="shared" si="13"/>
        <v>0</v>
      </c>
      <c r="AW12" s="22">
        <f t="shared" si="14"/>
        <v>0</v>
      </c>
      <c r="AX12" s="22">
        <f t="shared" si="15"/>
        <v>0</v>
      </c>
      <c r="AY12" s="22">
        <f t="shared" si="16"/>
        <v>0</v>
      </c>
      <c r="AZ12" s="22">
        <f t="shared" si="17"/>
        <v>0</v>
      </c>
      <c r="BA12" s="22">
        <f t="shared" si="18"/>
        <v>0</v>
      </c>
      <c r="BB12" s="22">
        <f t="shared" si="19"/>
        <v>0</v>
      </c>
      <c r="BC12" s="22">
        <f t="shared" si="20"/>
        <v>0</v>
      </c>
      <c r="BD12" s="22">
        <f t="shared" si="21"/>
        <v>0</v>
      </c>
      <c r="BE12" s="22">
        <f t="shared" si="22"/>
        <v>0</v>
      </c>
      <c r="BF12" s="22">
        <f t="shared" si="23"/>
        <v>0</v>
      </c>
      <c r="BG12" s="22">
        <f t="shared" si="24"/>
        <v>0</v>
      </c>
      <c r="BH12" s="22">
        <f t="shared" si="25"/>
        <v>1</v>
      </c>
      <c r="BI12" s="23">
        <f t="shared" si="26"/>
        <v>1</v>
      </c>
      <c r="BJ12" s="21" t="s">
        <v>109</v>
      </c>
      <c r="BK12" s="27">
        <f>'Foglio di appoggio 1'!D138+'Foglio di appoggio 1'!D140+'Foglio di appoggio 1'!D142+'Foglio di appoggio 1'!D144+'Foglio di appoggio 1'!D146+'Foglio di appoggio 1'!D148+'Foglio di appoggio 1'!D150+'Foglio di appoggio 1'!D152</f>
        <v>0</v>
      </c>
      <c r="BL12" s="27">
        <f>'Foglio di appoggio 1'!D136</f>
        <v>0</v>
      </c>
      <c r="BM12" s="27">
        <f>'Foglio di appoggio 1'!D116+'Foglio di appoggio 1'!D118+'Foglio di appoggio 1'!D120+'Foglio di appoggio 1'!D122+'Foglio di appoggio 1'!D124+'Foglio di appoggio 1'!D126+'Foglio di appoggio 1'!D128+'Foglio di appoggio 1'!D130+'Foglio di appoggio 1'!D132+'Foglio di appoggio 1'!D134</f>
        <v>0</v>
      </c>
      <c r="BN12" s="22">
        <f t="shared" si="27"/>
        <v>0</v>
      </c>
      <c r="BO12" s="22">
        <f t="shared" si="28"/>
        <v>0</v>
      </c>
      <c r="BP12" s="22">
        <f t="shared" si="29"/>
        <v>0</v>
      </c>
      <c r="BQ12" s="21" t="s">
        <v>109</v>
      </c>
      <c r="BR12" s="27">
        <f>'Foglio di appoggio 1'!D160</f>
        <v>0</v>
      </c>
      <c r="BS12" s="27">
        <f t="shared" si="30"/>
        <v>0</v>
      </c>
      <c r="BT12" s="27" t="b">
        <f>IF('Foglio di appoggio 1'!D160=1,TRUE,FALSE)</f>
        <v>0</v>
      </c>
    </row>
    <row r="13" spans="1:72" ht="12.75">
      <c r="A13" s="21" t="s">
        <v>110</v>
      </c>
      <c r="B13" s="4">
        <v>240</v>
      </c>
      <c r="C13" s="21" t="s">
        <v>110</v>
      </c>
      <c r="D13" s="4">
        <f>'Foglio di appoggio 1'!D74+'Foglio di appoggio 1'!D80+'Foglio di appoggio 1'!D86+'Foglio di appoggio 1'!D92+'Foglio di appoggio 1'!D98+'Foglio di appoggio 1'!D104+'Foglio di appoggio 1'!D110</f>
        <v>0</v>
      </c>
      <c r="E13" s="4">
        <f>'Foglio di appoggio 1'!D68</f>
        <v>0</v>
      </c>
      <c r="F13" s="4">
        <f>'Foglio di appoggio 1'!D76+'Foglio di appoggio 1'!D82+'Foglio di appoggio 1'!D88+'Foglio di appoggio 1'!D94+'Foglio di appoggio 1'!D100+'Foglio di appoggio 1'!D106+'Foglio di appoggio 1'!D112</f>
        <v>0</v>
      </c>
      <c r="G13" s="4">
        <f>'Foglio di appoggio 1'!D78+'Foglio di appoggio 1'!D84+'Foglio di appoggio 1'!D90+'Foglio di appoggio 1'!D96+'Foglio di appoggio 1'!D102+'Foglio di appoggio 1'!D108+'Foglio di appoggio 1'!D114</f>
        <v>0</v>
      </c>
      <c r="H13" s="4">
        <f>'Foglio di appoggio 1'!D70</f>
        <v>0</v>
      </c>
      <c r="I13" s="4">
        <f t="shared" si="31"/>
        <v>0</v>
      </c>
      <c r="J13" s="11">
        <f>'Foglio di appoggio 1'!D72</f>
        <v>0</v>
      </c>
      <c r="K13" s="4">
        <f t="shared" si="32"/>
        <v>0</v>
      </c>
      <c r="L13" s="4">
        <f t="shared" si="33"/>
        <v>0</v>
      </c>
      <c r="M13" s="4">
        <f t="shared" si="34"/>
        <v>0</v>
      </c>
      <c r="N13" s="4">
        <f t="shared" si="38"/>
        <v>0</v>
      </c>
      <c r="O13" s="4">
        <f t="shared" si="35"/>
        <v>0</v>
      </c>
      <c r="P13" s="4">
        <f t="shared" si="43"/>
        <v>0</v>
      </c>
      <c r="Q13" s="4">
        <f t="shared" si="39"/>
        <v>0</v>
      </c>
      <c r="R13" s="4">
        <f t="shared" si="40"/>
        <v>0</v>
      </c>
      <c r="S13" s="4">
        <f t="shared" si="44"/>
        <v>0</v>
      </c>
      <c r="T13" s="4">
        <f t="shared" si="41"/>
        <v>0</v>
      </c>
      <c r="U13" s="4">
        <f t="shared" si="45"/>
        <v>0</v>
      </c>
      <c r="V13" s="4">
        <f>SUM(I3:I9)</f>
        <v>0</v>
      </c>
      <c r="W13" s="4">
        <f>SUM(L3:L9)</f>
        <v>0</v>
      </c>
      <c r="X13" s="4">
        <f>SUM(M3:M9)</f>
        <v>1</v>
      </c>
      <c r="Y13" s="15">
        <f>'Foglio di appoggio 1'!D154</f>
        <v>0</v>
      </c>
      <c r="Z13" s="18">
        <f t="shared" si="1"/>
        <v>1</v>
      </c>
      <c r="AA13" s="21" t="s">
        <v>110</v>
      </c>
      <c r="AB13" s="4">
        <f>'Foglio di appoggio 1'!J62</f>
        <v>0</v>
      </c>
      <c r="AC13" s="4">
        <f t="shared" si="42"/>
        <v>2</v>
      </c>
      <c r="AD13" s="4">
        <f t="shared" si="36"/>
        <v>1</v>
      </c>
      <c r="AE13" s="15">
        <f>'Foglio di appoggio 1'!D156</f>
        <v>0</v>
      </c>
      <c r="AF13" s="4" t="b">
        <f t="shared" si="37"/>
        <v>0</v>
      </c>
      <c r="AG13" s="4" t="b">
        <f t="shared" si="2"/>
        <v>0</v>
      </c>
      <c r="AH13" s="21" t="s">
        <v>110</v>
      </c>
      <c r="AI13" s="11">
        <f t="shared" si="3"/>
        <v>-3</v>
      </c>
      <c r="AJ13" s="11" t="s">
        <v>102</v>
      </c>
      <c r="AK13" s="11">
        <f>IF(AI13&lt;10,0,IF(AI13&lt;20,1,IF(AI121&lt;30,2,3)))</f>
        <v>0</v>
      </c>
      <c r="AL13" s="18">
        <f t="shared" si="4"/>
        <v>8</v>
      </c>
      <c r="AM13" s="21" t="s">
        <v>110</v>
      </c>
      <c r="AN13" s="22">
        <f t="shared" si="5"/>
        <v>0</v>
      </c>
      <c r="AO13" s="22">
        <f t="shared" si="6"/>
        <v>0</v>
      </c>
      <c r="AP13" s="22">
        <f t="shared" si="7"/>
        <v>0</v>
      </c>
      <c r="AQ13" s="22">
        <f t="shared" si="8"/>
        <v>0</v>
      </c>
      <c r="AR13" s="22">
        <f t="shared" si="9"/>
        <v>0</v>
      </c>
      <c r="AS13" s="22">
        <f t="shared" si="10"/>
        <v>0</v>
      </c>
      <c r="AT13" s="22">
        <f t="shared" si="11"/>
        <v>0</v>
      </c>
      <c r="AU13" s="22">
        <f t="shared" si="12"/>
        <v>0</v>
      </c>
      <c r="AV13" s="22">
        <f t="shared" si="13"/>
        <v>0</v>
      </c>
      <c r="AW13" s="22">
        <f t="shared" si="14"/>
        <v>0</v>
      </c>
      <c r="AX13" s="22">
        <f t="shared" si="15"/>
        <v>0</v>
      </c>
      <c r="AY13" s="22">
        <f t="shared" si="16"/>
        <v>0</v>
      </c>
      <c r="AZ13" s="22">
        <f t="shared" si="17"/>
        <v>0</v>
      </c>
      <c r="BA13" s="22">
        <f t="shared" si="18"/>
        <v>0</v>
      </c>
      <c r="BB13" s="22">
        <f t="shared" si="19"/>
        <v>0</v>
      </c>
      <c r="BC13" s="22">
        <f t="shared" si="20"/>
        <v>0</v>
      </c>
      <c r="BD13" s="22">
        <f t="shared" si="21"/>
        <v>0</v>
      </c>
      <c r="BE13" s="22">
        <f t="shared" si="22"/>
        <v>0</v>
      </c>
      <c r="BF13" s="22">
        <f t="shared" si="23"/>
        <v>0</v>
      </c>
      <c r="BG13" s="22">
        <f t="shared" si="24"/>
        <v>0</v>
      </c>
      <c r="BH13" s="22">
        <f t="shared" si="25"/>
        <v>1</v>
      </c>
      <c r="BI13" s="23">
        <f t="shared" si="26"/>
        <v>1</v>
      </c>
      <c r="BJ13" s="21" t="s">
        <v>110</v>
      </c>
      <c r="BK13" s="27">
        <f>'Foglio di appoggio 1'!D140+'Foglio di appoggio 1'!D142+'Foglio di appoggio 1'!D144+'Foglio di appoggio 1'!D146+'Foglio di appoggio 1'!D148+'Foglio di appoggio 1'!D150+'Foglio di appoggio 1'!D152</f>
        <v>0</v>
      </c>
      <c r="BL13" s="27">
        <f>'Foglio di appoggio 1'!D138</f>
        <v>0</v>
      </c>
      <c r="BM13" s="27">
        <f>'Foglio di appoggio 1'!D116+'Foglio di appoggio 1'!D118+'Foglio di appoggio 1'!D120+'Foglio di appoggio 1'!D122+'Foglio di appoggio 1'!D124+'Foglio di appoggio 1'!D126+'Foglio di appoggio 1'!D128+'Foglio di appoggio 1'!D130+'Foglio di appoggio 1'!D132+'Foglio di appoggio 1'!D134+'Foglio di appoggio 1'!D136</f>
        <v>0</v>
      </c>
      <c r="BN13" s="22">
        <f t="shared" si="27"/>
        <v>0</v>
      </c>
      <c r="BO13" s="22">
        <f t="shared" si="28"/>
        <v>0</v>
      </c>
      <c r="BP13" s="22">
        <f t="shared" si="29"/>
        <v>0</v>
      </c>
      <c r="BQ13" s="21" t="s">
        <v>110</v>
      </c>
      <c r="BR13" s="27">
        <f>'Foglio di appoggio 1'!D160</f>
        <v>0</v>
      </c>
      <c r="BS13" s="27">
        <f t="shared" si="30"/>
        <v>0</v>
      </c>
      <c r="BT13" s="27" t="b">
        <f>IF('Foglio di appoggio 1'!D160=1,TRUE,FALSE)</f>
        <v>0</v>
      </c>
    </row>
    <row r="14" spans="1:72" ht="12.75">
      <c r="A14" s="21" t="s">
        <v>111</v>
      </c>
      <c r="B14" s="4">
        <v>290</v>
      </c>
      <c r="C14" s="21" t="s">
        <v>111</v>
      </c>
      <c r="D14" s="4">
        <f>'Foglio di appoggio 1'!D80+'Foglio di appoggio 1'!D86+'Foglio di appoggio 1'!D92+'Foglio di appoggio 1'!D98+'Foglio di appoggio 1'!D104+'Foglio di appoggio 1'!D110</f>
        <v>0</v>
      </c>
      <c r="E14" s="4">
        <f>'Foglio di appoggio 1'!D74</f>
        <v>0</v>
      </c>
      <c r="F14" s="4">
        <f>'Foglio di appoggio 1'!D82+'Foglio di appoggio 1'!D88+'Foglio di appoggio 1'!D94+'Foglio di appoggio 1'!D100+'Foglio di appoggio 1'!D106+'Foglio di appoggio 1'!D112</f>
        <v>0</v>
      </c>
      <c r="G14" s="4">
        <f>'Foglio di appoggio 1'!D84+'Foglio di appoggio 1'!D90+'Foglio di appoggio 1'!D96+'Foglio di appoggio 1'!D102+'Foglio di appoggio 1'!D108+'Foglio di appoggio 1'!D114</f>
        <v>0</v>
      </c>
      <c r="H14" s="4">
        <f>'Foglio di appoggio 1'!D76</f>
        <v>0</v>
      </c>
      <c r="I14" s="4">
        <f t="shared" si="31"/>
        <v>0</v>
      </c>
      <c r="J14" s="11">
        <f>'Foglio di appoggio 1'!D78</f>
        <v>0</v>
      </c>
      <c r="K14" s="4">
        <f t="shared" si="32"/>
        <v>0</v>
      </c>
      <c r="L14" s="4">
        <f t="shared" si="33"/>
        <v>0</v>
      </c>
      <c r="M14" s="4">
        <f t="shared" si="34"/>
        <v>0</v>
      </c>
      <c r="N14" s="4">
        <f t="shared" si="38"/>
        <v>0</v>
      </c>
      <c r="O14" s="4">
        <f t="shared" si="35"/>
        <v>0</v>
      </c>
      <c r="P14" s="4">
        <f t="shared" si="43"/>
        <v>0</v>
      </c>
      <c r="Q14" s="4">
        <f t="shared" si="39"/>
        <v>0</v>
      </c>
      <c r="R14" s="4">
        <f t="shared" si="40"/>
        <v>0</v>
      </c>
      <c r="S14" s="4">
        <f t="shared" si="44"/>
        <v>0</v>
      </c>
      <c r="T14" s="4">
        <f t="shared" si="41"/>
        <v>0</v>
      </c>
      <c r="U14" s="4">
        <f t="shared" si="45"/>
        <v>0</v>
      </c>
      <c r="V14" s="4">
        <f>SUM(I3:I10)</f>
        <v>0</v>
      </c>
      <c r="W14" s="4">
        <f>SUM(L3:L10)</f>
        <v>0</v>
      </c>
      <c r="X14" s="4">
        <f>SUM(M3:M10)</f>
        <v>1</v>
      </c>
      <c r="Y14" s="15">
        <f>'Foglio di appoggio 1'!D154</f>
        <v>0</v>
      </c>
      <c r="Z14" s="18">
        <f t="shared" si="1"/>
        <v>1</v>
      </c>
      <c r="AA14" s="21" t="s">
        <v>111</v>
      </c>
      <c r="AB14" s="4">
        <f>'Foglio di appoggio 1'!J68</f>
        <v>0</v>
      </c>
      <c r="AC14" s="4">
        <f t="shared" si="42"/>
        <v>2</v>
      </c>
      <c r="AD14" s="4">
        <f t="shared" si="36"/>
        <v>1</v>
      </c>
      <c r="AE14" s="15">
        <f>'Foglio di appoggio 1'!D156</f>
        <v>0</v>
      </c>
      <c r="AF14" s="4" t="b">
        <f t="shared" si="37"/>
        <v>0</v>
      </c>
      <c r="AG14" s="4" t="b">
        <f t="shared" si="2"/>
        <v>0</v>
      </c>
      <c r="AH14" s="21" t="s">
        <v>111</v>
      </c>
      <c r="AI14" s="11">
        <f t="shared" si="3"/>
        <v>-3</v>
      </c>
      <c r="AJ14" s="11" t="s">
        <v>103</v>
      </c>
      <c r="AK14" s="11">
        <f>IF(AI14&lt;15,0,IF(AI14&lt;23,1,IF(AI122&lt;30,2,3)))</f>
        <v>0</v>
      </c>
      <c r="AL14" s="18">
        <f t="shared" si="4"/>
        <v>9</v>
      </c>
      <c r="AM14" s="21" t="s">
        <v>111</v>
      </c>
      <c r="AN14" s="22">
        <f t="shared" si="5"/>
        <v>0</v>
      </c>
      <c r="AO14" s="22">
        <f t="shared" si="6"/>
        <v>0</v>
      </c>
      <c r="AP14" s="22">
        <f t="shared" si="7"/>
        <v>0</v>
      </c>
      <c r="AQ14" s="22">
        <f t="shared" si="8"/>
        <v>0</v>
      </c>
      <c r="AR14" s="22">
        <f t="shared" si="9"/>
        <v>0</v>
      </c>
      <c r="AS14" s="22">
        <f t="shared" si="10"/>
        <v>0</v>
      </c>
      <c r="AT14" s="22">
        <f t="shared" si="11"/>
        <v>0</v>
      </c>
      <c r="AU14" s="22">
        <f t="shared" si="12"/>
        <v>0</v>
      </c>
      <c r="AV14" s="22">
        <f t="shared" si="13"/>
        <v>0</v>
      </c>
      <c r="AW14" s="22">
        <f t="shared" si="14"/>
        <v>0</v>
      </c>
      <c r="AX14" s="22">
        <f t="shared" si="15"/>
        <v>0</v>
      </c>
      <c r="AY14" s="22">
        <f t="shared" si="16"/>
        <v>0</v>
      </c>
      <c r="AZ14" s="22">
        <f t="shared" si="17"/>
        <v>0</v>
      </c>
      <c r="BA14" s="22">
        <f t="shared" si="18"/>
        <v>0</v>
      </c>
      <c r="BB14" s="22">
        <f t="shared" si="19"/>
        <v>0</v>
      </c>
      <c r="BC14" s="22">
        <f t="shared" si="20"/>
        <v>0</v>
      </c>
      <c r="BD14" s="22">
        <f t="shared" si="21"/>
        <v>0</v>
      </c>
      <c r="BE14" s="22">
        <f t="shared" si="22"/>
        <v>0</v>
      </c>
      <c r="BF14" s="22">
        <f t="shared" si="23"/>
        <v>0</v>
      </c>
      <c r="BG14" s="22">
        <f t="shared" si="24"/>
        <v>0</v>
      </c>
      <c r="BH14" s="22">
        <f t="shared" si="25"/>
        <v>1</v>
      </c>
      <c r="BI14" s="23">
        <f t="shared" si="26"/>
        <v>1</v>
      </c>
      <c r="BJ14" s="21" t="s">
        <v>111</v>
      </c>
      <c r="BK14" s="27">
        <f>'Foglio di appoggio 1'!D142+'Foglio di appoggio 1'!D144+'Foglio di appoggio 1'!D146+'Foglio di appoggio 1'!D148+'Foglio di appoggio 1'!D150+'Foglio di appoggio 1'!D152</f>
        <v>0</v>
      </c>
      <c r="BL14" s="27">
        <f>'Foglio di appoggio 1'!D140</f>
        <v>0</v>
      </c>
      <c r="BM14" s="27">
        <f>'Foglio di appoggio 1'!D116+'Foglio di appoggio 1'!D118+'Foglio di appoggio 1'!D120+'Foglio di appoggio 1'!D122+'Foglio di appoggio 1'!D124+'Foglio di appoggio 1'!D126+'Foglio di appoggio 1'!D128+'Foglio di appoggio 1'!D130+'Foglio di appoggio 1'!D132+'Foglio di appoggio 1'!D134+'Foglio di appoggio 1'!D136+'Foglio di appoggio 1'!D138</f>
        <v>0</v>
      </c>
      <c r="BN14" s="22">
        <f t="shared" si="27"/>
        <v>0</v>
      </c>
      <c r="BO14" s="22">
        <f t="shared" si="28"/>
        <v>0</v>
      </c>
      <c r="BP14" s="22">
        <f t="shared" si="29"/>
        <v>0</v>
      </c>
      <c r="BQ14" s="21" t="s">
        <v>111</v>
      </c>
      <c r="BR14" s="27">
        <f>'Foglio di appoggio 1'!D160</f>
        <v>0</v>
      </c>
      <c r="BS14" s="27">
        <f t="shared" si="30"/>
        <v>0</v>
      </c>
      <c r="BT14" s="27" t="b">
        <f>IF('Foglio di appoggio 1'!D160=1,TRUE,FALSE)</f>
        <v>0</v>
      </c>
    </row>
    <row r="15" spans="1:72" ht="12.75">
      <c r="A15" s="21" t="s">
        <v>112</v>
      </c>
      <c r="B15" s="4">
        <v>330</v>
      </c>
      <c r="C15" s="21" t="s">
        <v>112</v>
      </c>
      <c r="D15" s="4">
        <f>'Foglio di appoggio 1'!D86+'Foglio di appoggio 1'!D92+'Foglio di appoggio 1'!D98+'Foglio di appoggio 1'!D104+'Foglio di appoggio 1'!D110</f>
        <v>0</v>
      </c>
      <c r="E15" s="4">
        <f>'Foglio di appoggio 1'!D80</f>
        <v>0</v>
      </c>
      <c r="F15" s="4">
        <f>'Foglio di appoggio 1'!D88+'Foglio di appoggio 1'!D94+'Foglio di appoggio 1'!D100+'Foglio di appoggio 1'!D106+'Foglio di appoggio 1'!D112</f>
        <v>0</v>
      </c>
      <c r="G15" s="4">
        <f>'Foglio di appoggio 1'!D90+'Foglio di appoggio 1'!D96+'Foglio di appoggio 1'!D102+'Foglio di appoggio 1'!D108+'Foglio di appoggio 1'!D114</f>
        <v>0</v>
      </c>
      <c r="H15" s="4">
        <f>'Foglio di appoggio 1'!D82</f>
        <v>0</v>
      </c>
      <c r="I15" s="4">
        <f t="shared" si="31"/>
        <v>0</v>
      </c>
      <c r="J15" s="11">
        <f>'Foglio di appoggio 1'!D84</f>
        <v>0</v>
      </c>
      <c r="K15" s="4">
        <f t="shared" si="32"/>
        <v>0</v>
      </c>
      <c r="L15" s="4">
        <f t="shared" si="33"/>
        <v>0</v>
      </c>
      <c r="M15" s="4">
        <f t="shared" si="34"/>
        <v>0</v>
      </c>
      <c r="N15" s="4">
        <f t="shared" si="38"/>
        <v>0</v>
      </c>
      <c r="O15" s="4">
        <f t="shared" si="35"/>
        <v>0</v>
      </c>
      <c r="P15" s="4">
        <f t="shared" si="43"/>
        <v>0</v>
      </c>
      <c r="Q15" s="4">
        <f t="shared" si="39"/>
        <v>0</v>
      </c>
      <c r="R15" s="4">
        <f t="shared" si="40"/>
        <v>0</v>
      </c>
      <c r="S15" s="4">
        <f t="shared" si="44"/>
        <v>0</v>
      </c>
      <c r="T15" s="4">
        <f t="shared" si="41"/>
        <v>0</v>
      </c>
      <c r="U15" s="4">
        <f t="shared" si="45"/>
        <v>0</v>
      </c>
      <c r="V15" s="4">
        <f>SUM(I3:I11)</f>
        <v>0</v>
      </c>
      <c r="W15" s="4">
        <f>SUM(L3:L11)</f>
        <v>0</v>
      </c>
      <c r="X15" s="4">
        <f>SUM(M3:M11)</f>
        <v>1</v>
      </c>
      <c r="Y15" s="15">
        <f>'Foglio di appoggio 1'!D154</f>
        <v>0</v>
      </c>
      <c r="Z15" s="18">
        <f t="shared" si="1"/>
        <v>1</v>
      </c>
      <c r="AA15" s="21" t="s">
        <v>112</v>
      </c>
      <c r="AB15" s="4">
        <f>'Foglio di appoggio 1'!J74</f>
        <v>0</v>
      </c>
      <c r="AC15" s="4">
        <f t="shared" si="42"/>
        <v>2</v>
      </c>
      <c r="AD15" s="4">
        <f t="shared" si="36"/>
        <v>1</v>
      </c>
      <c r="AE15" s="15">
        <f>'Foglio di appoggio 1'!D156</f>
        <v>0</v>
      </c>
      <c r="AF15" s="4" t="b">
        <f t="shared" si="37"/>
        <v>0</v>
      </c>
      <c r="AG15" s="4" t="b">
        <f t="shared" si="2"/>
        <v>0</v>
      </c>
      <c r="AH15" s="21" t="s">
        <v>112</v>
      </c>
      <c r="AI15" s="11">
        <f t="shared" si="3"/>
        <v>-3</v>
      </c>
      <c r="AJ15" s="11" t="s">
        <v>103</v>
      </c>
      <c r="AK15" s="11">
        <f>IF(AI15&lt;15,0,IF(AI15&lt;23,1,IF(AI123&lt;30,2,3)))</f>
        <v>0</v>
      </c>
      <c r="AL15" s="18">
        <f t="shared" si="4"/>
        <v>9</v>
      </c>
      <c r="AM15" s="21" t="s">
        <v>112</v>
      </c>
      <c r="AN15" s="22">
        <f t="shared" si="5"/>
        <v>0</v>
      </c>
      <c r="AO15" s="22">
        <f t="shared" si="6"/>
        <v>0</v>
      </c>
      <c r="AP15" s="22">
        <f t="shared" si="7"/>
        <v>0</v>
      </c>
      <c r="AQ15" s="22">
        <f t="shared" si="8"/>
        <v>0</v>
      </c>
      <c r="AR15" s="22">
        <f t="shared" si="9"/>
        <v>0</v>
      </c>
      <c r="AS15" s="22">
        <f t="shared" si="10"/>
        <v>0</v>
      </c>
      <c r="AT15" s="22">
        <f t="shared" si="11"/>
        <v>0</v>
      </c>
      <c r="AU15" s="22">
        <f t="shared" si="12"/>
        <v>0</v>
      </c>
      <c r="AV15" s="22">
        <f t="shared" si="13"/>
        <v>0</v>
      </c>
      <c r="AW15" s="22">
        <f t="shared" si="14"/>
        <v>0</v>
      </c>
      <c r="AX15" s="22">
        <f t="shared" si="15"/>
        <v>0</v>
      </c>
      <c r="AY15" s="22">
        <f t="shared" si="16"/>
        <v>0</v>
      </c>
      <c r="AZ15" s="22">
        <f t="shared" si="17"/>
        <v>0</v>
      </c>
      <c r="BA15" s="22">
        <f t="shared" si="18"/>
        <v>0</v>
      </c>
      <c r="BB15" s="22">
        <f t="shared" si="19"/>
        <v>0</v>
      </c>
      <c r="BC15" s="22">
        <f t="shared" si="20"/>
        <v>0</v>
      </c>
      <c r="BD15" s="22">
        <f t="shared" si="21"/>
        <v>0</v>
      </c>
      <c r="BE15" s="22">
        <f t="shared" si="22"/>
        <v>0</v>
      </c>
      <c r="BF15" s="22">
        <f t="shared" si="23"/>
        <v>0</v>
      </c>
      <c r="BG15" s="22">
        <f t="shared" si="24"/>
        <v>0</v>
      </c>
      <c r="BH15" s="22">
        <f t="shared" si="25"/>
        <v>1</v>
      </c>
      <c r="BI15" s="23">
        <f t="shared" si="26"/>
        <v>1</v>
      </c>
      <c r="BJ15" s="21" t="s">
        <v>112</v>
      </c>
      <c r="BK15" s="27">
        <f>'Foglio di appoggio 1'!D144+'Foglio di appoggio 1'!D146+'Foglio di appoggio 1'!D148+'Foglio di appoggio 1'!D150+'Foglio di appoggio 1'!D152</f>
        <v>0</v>
      </c>
      <c r="BL15" s="27">
        <f>'Foglio di appoggio 1'!D142</f>
        <v>0</v>
      </c>
      <c r="BM15" s="27">
        <f>'Foglio di appoggio 1'!D116+'Foglio di appoggio 1'!D118+'Foglio di appoggio 1'!D120+'Foglio di appoggio 1'!D122+'Foglio di appoggio 1'!D124+'Foglio di appoggio 1'!D126+'Foglio di appoggio 1'!D128+'Foglio di appoggio 1'!D130+'Foglio di appoggio 1'!D132+'Foglio di appoggio 1'!D134+'Foglio di appoggio 1'!D136+'Foglio di appoggio 1'!D138+'Foglio di appoggio 1'!D140</f>
        <v>0</v>
      </c>
      <c r="BN15" s="22">
        <f t="shared" si="27"/>
        <v>0</v>
      </c>
      <c r="BO15" s="22">
        <f t="shared" si="28"/>
        <v>0</v>
      </c>
      <c r="BP15" s="22">
        <f t="shared" si="29"/>
        <v>0</v>
      </c>
      <c r="BQ15" s="21" t="s">
        <v>112</v>
      </c>
      <c r="BR15" s="27">
        <f>'Foglio di appoggio 1'!D160</f>
        <v>0</v>
      </c>
      <c r="BS15" s="27">
        <f t="shared" si="30"/>
        <v>0</v>
      </c>
      <c r="BT15" s="27" t="b">
        <f>IF('Foglio di appoggio 1'!D160=1,TRUE,FALSE)</f>
        <v>0</v>
      </c>
    </row>
    <row r="16" spans="1:72" ht="12.75">
      <c r="A16" s="21" t="s">
        <v>113</v>
      </c>
      <c r="B16" s="4">
        <v>370</v>
      </c>
      <c r="C16" s="21" t="s">
        <v>113</v>
      </c>
      <c r="D16" s="4">
        <f>'Foglio di appoggio 1'!D92+'Foglio di appoggio 1'!D98+'Foglio di appoggio 1'!D104+'Foglio di appoggio 1'!D110</f>
        <v>0</v>
      </c>
      <c r="E16" s="4">
        <f>'Foglio di appoggio 1'!D86</f>
        <v>0</v>
      </c>
      <c r="F16" s="4">
        <f>'Foglio di appoggio 1'!D94+'Foglio di appoggio 1'!D100+'Foglio di appoggio 1'!D106+'Foglio di appoggio 1'!D112</f>
        <v>0</v>
      </c>
      <c r="G16" s="4">
        <f>'Foglio di appoggio 1'!D96+'Foglio di appoggio 1'!D102+'Foglio di appoggio 1'!D108+'Foglio di appoggio 1'!D114</f>
        <v>0</v>
      </c>
      <c r="H16" s="4">
        <f>'Foglio di appoggio 1'!D88</f>
        <v>0</v>
      </c>
      <c r="I16" s="4">
        <f t="shared" si="31"/>
        <v>0</v>
      </c>
      <c r="J16" s="11">
        <f>'Foglio di appoggio 1'!D90</f>
        <v>0</v>
      </c>
      <c r="K16" s="4">
        <f t="shared" si="32"/>
        <v>0</v>
      </c>
      <c r="L16" s="4">
        <f t="shared" si="33"/>
        <v>0</v>
      </c>
      <c r="M16" s="4">
        <f t="shared" si="34"/>
        <v>0</v>
      </c>
      <c r="N16" s="4">
        <f t="shared" si="38"/>
        <v>0</v>
      </c>
      <c r="O16" s="4">
        <f t="shared" si="35"/>
        <v>0</v>
      </c>
      <c r="P16" s="4">
        <f t="shared" si="43"/>
        <v>0</v>
      </c>
      <c r="Q16" s="4">
        <f t="shared" si="39"/>
        <v>0</v>
      </c>
      <c r="R16" s="4">
        <f t="shared" si="40"/>
        <v>0</v>
      </c>
      <c r="S16" s="4">
        <f t="shared" si="44"/>
        <v>0</v>
      </c>
      <c r="T16" s="4">
        <f t="shared" si="41"/>
        <v>0</v>
      </c>
      <c r="U16" s="4">
        <f t="shared" si="45"/>
        <v>0</v>
      </c>
      <c r="V16" s="4">
        <f>SUM(I3:I12)</f>
        <v>0</v>
      </c>
      <c r="W16" s="4">
        <f>SUM(L3:L12)</f>
        <v>0</v>
      </c>
      <c r="X16" s="4">
        <f>SUM(M3:M12)</f>
        <v>1</v>
      </c>
      <c r="Y16" s="15">
        <f>'Foglio di appoggio 1'!D154</f>
        <v>0</v>
      </c>
      <c r="Z16" s="18">
        <f t="shared" si="1"/>
        <v>1</v>
      </c>
      <c r="AA16" s="21" t="s">
        <v>113</v>
      </c>
      <c r="AB16" s="4">
        <f>'Foglio di appoggio 1'!J80</f>
        <v>0</v>
      </c>
      <c r="AC16" s="4">
        <f t="shared" si="42"/>
        <v>2</v>
      </c>
      <c r="AD16" s="4">
        <f t="shared" si="36"/>
        <v>1</v>
      </c>
      <c r="AE16" s="15">
        <f>'Foglio di appoggio 1'!D156</f>
        <v>0</v>
      </c>
      <c r="AF16" s="4" t="b">
        <f t="shared" si="37"/>
        <v>0</v>
      </c>
      <c r="AG16" s="4" t="b">
        <f t="shared" si="2"/>
        <v>0</v>
      </c>
      <c r="AH16" s="21" t="s">
        <v>113</v>
      </c>
      <c r="AI16" s="11">
        <f t="shared" si="3"/>
        <v>-3</v>
      </c>
      <c r="AJ16" s="11" t="s">
        <v>103</v>
      </c>
      <c r="AK16" s="11">
        <f>IF(AI16&lt;15,0,IF(AI16&lt;23,1,IF(AI124&lt;30,2,3)))</f>
        <v>0</v>
      </c>
      <c r="AL16" s="18">
        <f t="shared" si="4"/>
        <v>9</v>
      </c>
      <c r="AM16" s="21" t="s">
        <v>113</v>
      </c>
      <c r="AN16" s="22">
        <f t="shared" si="5"/>
        <v>0</v>
      </c>
      <c r="AO16" s="22">
        <f t="shared" si="6"/>
        <v>0</v>
      </c>
      <c r="AP16" s="22">
        <f t="shared" si="7"/>
        <v>0</v>
      </c>
      <c r="AQ16" s="22">
        <f t="shared" si="8"/>
        <v>0</v>
      </c>
      <c r="AR16" s="22">
        <f t="shared" si="9"/>
        <v>0</v>
      </c>
      <c r="AS16" s="22">
        <f t="shared" si="10"/>
        <v>0</v>
      </c>
      <c r="AT16" s="22">
        <f t="shared" si="11"/>
        <v>0</v>
      </c>
      <c r="AU16" s="22">
        <f t="shared" si="12"/>
        <v>0</v>
      </c>
      <c r="AV16" s="22">
        <f t="shared" si="13"/>
        <v>0</v>
      </c>
      <c r="AW16" s="22">
        <f t="shared" si="14"/>
        <v>0</v>
      </c>
      <c r="AX16" s="22">
        <f t="shared" si="15"/>
        <v>0</v>
      </c>
      <c r="AY16" s="22">
        <f t="shared" si="16"/>
        <v>0</v>
      </c>
      <c r="AZ16" s="22">
        <f t="shared" si="17"/>
        <v>0</v>
      </c>
      <c r="BA16" s="22">
        <f t="shared" si="18"/>
        <v>0</v>
      </c>
      <c r="BB16" s="22">
        <f t="shared" si="19"/>
        <v>0</v>
      </c>
      <c r="BC16" s="22">
        <f t="shared" si="20"/>
        <v>0</v>
      </c>
      <c r="BD16" s="22">
        <f t="shared" si="21"/>
        <v>0</v>
      </c>
      <c r="BE16" s="22">
        <f t="shared" si="22"/>
        <v>0</v>
      </c>
      <c r="BF16" s="22">
        <f t="shared" si="23"/>
        <v>0</v>
      </c>
      <c r="BG16" s="22">
        <f t="shared" si="24"/>
        <v>0</v>
      </c>
      <c r="BH16" s="22">
        <f t="shared" si="25"/>
        <v>1</v>
      </c>
      <c r="BI16" s="23">
        <f t="shared" si="26"/>
        <v>1</v>
      </c>
      <c r="BJ16" s="21" t="s">
        <v>113</v>
      </c>
      <c r="BK16" s="27">
        <f>'Foglio di appoggio 1'!D146+'Foglio di appoggio 1'!D148+'Foglio di appoggio 1'!D150+'Foglio di appoggio 1'!D152</f>
        <v>0</v>
      </c>
      <c r="BL16" s="27">
        <f>'Foglio di appoggio 1'!D144</f>
        <v>0</v>
      </c>
      <c r="BM16" s="27">
        <f>'Foglio di appoggio 1'!D116+'Foglio di appoggio 1'!D118+'Foglio di appoggio 1'!D120+'Foglio di appoggio 1'!D122+'Foglio di appoggio 1'!D124+'Foglio di appoggio 1'!D126+'Foglio di appoggio 1'!D128+'Foglio di appoggio 1'!D130+'Foglio di appoggio 1'!D132+'Foglio di appoggio 1'!D134+'Foglio di appoggio 1'!D136+'Foglio di appoggio 1'!D138+'Foglio di appoggio 1'!D140+'Foglio di appoggio 1'!D142</f>
        <v>0</v>
      </c>
      <c r="BN16" s="22">
        <f t="shared" si="27"/>
        <v>0</v>
      </c>
      <c r="BO16" s="22">
        <f t="shared" si="28"/>
        <v>0</v>
      </c>
      <c r="BP16" s="22">
        <f t="shared" si="29"/>
        <v>0</v>
      </c>
      <c r="BQ16" s="21" t="s">
        <v>113</v>
      </c>
      <c r="BR16" s="27">
        <f>'Foglio di appoggio 1'!D160</f>
        <v>0</v>
      </c>
      <c r="BS16" s="27">
        <f t="shared" si="30"/>
        <v>0</v>
      </c>
      <c r="BT16" s="27" t="b">
        <f>IF('Foglio di appoggio 1'!D160=1,TRUE,FALSE)</f>
        <v>0</v>
      </c>
    </row>
    <row r="17" spans="1:72" ht="12.75">
      <c r="A17" s="21" t="s">
        <v>114</v>
      </c>
      <c r="B17" s="4">
        <v>410</v>
      </c>
      <c r="C17" s="21" t="s">
        <v>114</v>
      </c>
      <c r="D17" s="4">
        <f>'Foglio di appoggio 1'!D98+'Foglio di appoggio 1'!D104+'Foglio di appoggio 1'!D110</f>
        <v>0</v>
      </c>
      <c r="E17" s="4">
        <f>'Foglio di appoggio 1'!D92</f>
        <v>0</v>
      </c>
      <c r="F17" s="4">
        <f>'Foglio di appoggio 1'!D100+'Foglio di appoggio 1'!D106+'Foglio di appoggio 1'!D112</f>
        <v>0</v>
      </c>
      <c r="G17" s="4">
        <f>'Foglio di appoggio 1'!D102+'Foglio di appoggio 1'!D108+'Foglio di appoggio 1'!D114</f>
        <v>0</v>
      </c>
      <c r="H17" s="4">
        <f>'Foglio di appoggio 1'!D94</f>
        <v>0</v>
      </c>
      <c r="I17" s="4">
        <f t="shared" si="31"/>
        <v>0</v>
      </c>
      <c r="J17" s="11">
        <f>'Foglio di appoggio 1'!D96</f>
        <v>0</v>
      </c>
      <c r="K17" s="4">
        <f t="shared" si="32"/>
        <v>0</v>
      </c>
      <c r="L17" s="4">
        <f t="shared" si="33"/>
        <v>0</v>
      </c>
      <c r="M17" s="4">
        <f t="shared" si="34"/>
        <v>0</v>
      </c>
      <c r="N17" s="4">
        <f t="shared" si="38"/>
        <v>0</v>
      </c>
      <c r="O17" s="4">
        <f t="shared" si="35"/>
        <v>0</v>
      </c>
      <c r="P17" s="4">
        <f t="shared" si="43"/>
        <v>0</v>
      </c>
      <c r="Q17" s="4">
        <f t="shared" si="39"/>
        <v>0</v>
      </c>
      <c r="R17" s="4">
        <f t="shared" si="40"/>
        <v>0</v>
      </c>
      <c r="S17" s="4">
        <f t="shared" si="44"/>
        <v>0</v>
      </c>
      <c r="T17" s="4">
        <f t="shared" si="41"/>
        <v>0</v>
      </c>
      <c r="U17" s="4">
        <f t="shared" si="45"/>
        <v>0</v>
      </c>
      <c r="V17" s="4">
        <f>SUM(I3:I13)</f>
        <v>0</v>
      </c>
      <c r="W17" s="4">
        <f>SUM(L3:L13)</f>
        <v>0</v>
      </c>
      <c r="X17" s="4">
        <f>SUM(M3:M13)</f>
        <v>1</v>
      </c>
      <c r="Y17" s="15">
        <f>'Foglio di appoggio 1'!D154</f>
        <v>0</v>
      </c>
      <c r="Z17" s="18">
        <f t="shared" si="1"/>
        <v>1</v>
      </c>
      <c r="AA17" s="21" t="s">
        <v>114</v>
      </c>
      <c r="AB17" s="4">
        <f>'Foglio di appoggio 1'!J86</f>
        <v>0</v>
      </c>
      <c r="AC17" s="4">
        <f t="shared" si="42"/>
        <v>2</v>
      </c>
      <c r="AD17" s="4">
        <f t="shared" si="36"/>
        <v>1</v>
      </c>
      <c r="AE17" s="15">
        <f>'Foglio di appoggio 1'!D156</f>
        <v>0</v>
      </c>
      <c r="AF17" s="4" t="b">
        <f t="shared" si="37"/>
        <v>0</v>
      </c>
      <c r="AG17" s="4" t="b">
        <f t="shared" si="2"/>
        <v>0</v>
      </c>
      <c r="AH17" s="21" t="s">
        <v>114</v>
      </c>
      <c r="AI17" s="11">
        <f t="shared" si="3"/>
        <v>-3</v>
      </c>
      <c r="AJ17" s="11" t="s">
        <v>103</v>
      </c>
      <c r="AK17" s="11">
        <f>IF(AI17&lt;15,0,IF(AI17&lt;23,1,IF(AI125&lt;30,2,3)))</f>
        <v>0</v>
      </c>
      <c r="AL17" s="18">
        <f t="shared" si="4"/>
        <v>9</v>
      </c>
      <c r="AM17" s="21" t="s">
        <v>114</v>
      </c>
      <c r="AN17" s="22">
        <f t="shared" si="5"/>
        <v>0</v>
      </c>
      <c r="AO17" s="22">
        <f t="shared" si="6"/>
        <v>0</v>
      </c>
      <c r="AP17" s="22">
        <f t="shared" si="7"/>
        <v>0</v>
      </c>
      <c r="AQ17" s="22">
        <f t="shared" si="8"/>
        <v>0</v>
      </c>
      <c r="AR17" s="22">
        <f t="shared" si="9"/>
        <v>0</v>
      </c>
      <c r="AS17" s="22">
        <f t="shared" si="10"/>
        <v>0</v>
      </c>
      <c r="AT17" s="22">
        <f t="shared" si="11"/>
        <v>0</v>
      </c>
      <c r="AU17" s="22">
        <f t="shared" si="12"/>
        <v>0</v>
      </c>
      <c r="AV17" s="22">
        <f t="shared" si="13"/>
        <v>0</v>
      </c>
      <c r="AW17" s="22">
        <f t="shared" si="14"/>
        <v>0</v>
      </c>
      <c r="AX17" s="22">
        <f t="shared" si="15"/>
        <v>0</v>
      </c>
      <c r="AY17" s="22">
        <f t="shared" si="16"/>
        <v>0</v>
      </c>
      <c r="AZ17" s="22">
        <f t="shared" si="17"/>
        <v>0</v>
      </c>
      <c r="BA17" s="22">
        <f t="shared" si="18"/>
        <v>0</v>
      </c>
      <c r="BB17" s="22">
        <f t="shared" si="19"/>
        <v>0</v>
      </c>
      <c r="BC17" s="22">
        <f t="shared" si="20"/>
        <v>0</v>
      </c>
      <c r="BD17" s="22">
        <f t="shared" si="21"/>
        <v>0</v>
      </c>
      <c r="BE17" s="22">
        <f t="shared" si="22"/>
        <v>0</v>
      </c>
      <c r="BF17" s="22">
        <f t="shared" si="23"/>
        <v>0</v>
      </c>
      <c r="BG17" s="22">
        <f t="shared" si="24"/>
        <v>0</v>
      </c>
      <c r="BH17" s="22">
        <f t="shared" si="25"/>
        <v>1</v>
      </c>
      <c r="BI17" s="23">
        <f t="shared" si="26"/>
        <v>1</v>
      </c>
      <c r="BJ17" s="21" t="s">
        <v>114</v>
      </c>
      <c r="BK17" s="27">
        <f>'Foglio di appoggio 1'!D148+'Foglio di appoggio 1'!D150+'Foglio di appoggio 1'!D152</f>
        <v>0</v>
      </c>
      <c r="BL17" s="27">
        <f>'Foglio di appoggio 1'!D146</f>
        <v>0</v>
      </c>
      <c r="BM17" s="27">
        <f>'Foglio di appoggio 1'!D116+'Foglio di appoggio 1'!D118+'Foglio di appoggio 1'!D120+'Foglio di appoggio 1'!D122+'Foglio di appoggio 1'!D124+'Foglio di appoggio 1'!D126+'Foglio di appoggio 1'!D128+'Foglio di appoggio 1'!D130+'Foglio di appoggio 1'!D132+'Foglio di appoggio 1'!D134+'Foglio di appoggio 1'!D136+'Foglio di appoggio 1'!D138+'Foglio di appoggio 1'!D140+'Foglio di appoggio 1'!D142+'Foglio di appoggio 1'!D144</f>
        <v>0</v>
      </c>
      <c r="BN17" s="22">
        <f t="shared" si="27"/>
        <v>0</v>
      </c>
      <c r="BO17" s="22">
        <f t="shared" si="28"/>
        <v>0</v>
      </c>
      <c r="BP17" s="22">
        <f t="shared" si="29"/>
        <v>0</v>
      </c>
      <c r="BQ17" s="21" t="s">
        <v>114</v>
      </c>
      <c r="BR17" s="27">
        <f>'Foglio di appoggio 1'!D160</f>
        <v>0</v>
      </c>
      <c r="BS17" s="27">
        <f t="shared" si="30"/>
        <v>0</v>
      </c>
      <c r="BT17" s="27" t="b">
        <f>IF('Foglio di appoggio 1'!D160=1,TRUE,FALSE)</f>
        <v>0</v>
      </c>
    </row>
    <row r="18" spans="1:72" ht="12.75">
      <c r="A18" s="21" t="s">
        <v>115</v>
      </c>
      <c r="B18" s="4">
        <v>450</v>
      </c>
      <c r="C18" s="21" t="s">
        <v>115</v>
      </c>
      <c r="D18" s="4">
        <f>'Foglio di appoggio 1'!D104+'Foglio di appoggio 1'!D110</f>
        <v>0</v>
      </c>
      <c r="E18" s="4">
        <f>'Foglio di appoggio 1'!D98</f>
        <v>0</v>
      </c>
      <c r="F18" s="4">
        <f>'Foglio di appoggio 1'!D106+'Foglio di appoggio 1'!D112</f>
        <v>0</v>
      </c>
      <c r="G18" s="4">
        <f>'Foglio di appoggio 1'!D108+'Foglio di appoggio 1'!D114</f>
        <v>0</v>
      </c>
      <c r="H18" s="4">
        <f>'Foglio di appoggio 1'!D100</f>
        <v>0</v>
      </c>
      <c r="I18" s="4">
        <f t="shared" si="31"/>
        <v>0</v>
      </c>
      <c r="J18" s="11">
        <f>'Foglio di appoggio 1'!D102</f>
        <v>0</v>
      </c>
      <c r="K18" s="4">
        <f t="shared" si="32"/>
        <v>0</v>
      </c>
      <c r="L18" s="4">
        <f t="shared" si="33"/>
        <v>0</v>
      </c>
      <c r="M18" s="4">
        <f t="shared" si="34"/>
        <v>0</v>
      </c>
      <c r="N18" s="4">
        <f t="shared" si="38"/>
        <v>0</v>
      </c>
      <c r="O18" s="4">
        <f t="shared" si="35"/>
        <v>0</v>
      </c>
      <c r="P18" s="4">
        <f t="shared" si="43"/>
        <v>0</v>
      </c>
      <c r="Q18" s="4">
        <f t="shared" si="39"/>
        <v>0</v>
      </c>
      <c r="R18" s="4">
        <f t="shared" si="40"/>
        <v>0</v>
      </c>
      <c r="S18" s="4">
        <f t="shared" si="44"/>
        <v>0</v>
      </c>
      <c r="T18" s="4">
        <f t="shared" si="41"/>
        <v>0</v>
      </c>
      <c r="U18" s="4">
        <f t="shared" si="45"/>
        <v>0</v>
      </c>
      <c r="V18" s="4">
        <f>SUM(I3:I14)</f>
        <v>0</v>
      </c>
      <c r="W18" s="4">
        <f>SUM(L3:L14)</f>
        <v>0</v>
      </c>
      <c r="X18" s="4">
        <f>SUM(M3:M14)</f>
        <v>1</v>
      </c>
      <c r="Y18" s="15">
        <f>'Foglio di appoggio 1'!D154</f>
        <v>0</v>
      </c>
      <c r="Z18" s="18">
        <f t="shared" si="1"/>
        <v>1</v>
      </c>
      <c r="AA18" s="21" t="s">
        <v>115</v>
      </c>
      <c r="AB18" s="4">
        <f>'Foglio di appoggio 1'!J92</f>
        <v>0</v>
      </c>
      <c r="AC18" s="4">
        <f t="shared" si="42"/>
        <v>2</v>
      </c>
      <c r="AD18" s="4">
        <f t="shared" si="36"/>
        <v>1</v>
      </c>
      <c r="AE18" s="15">
        <f>'Foglio di appoggio 1'!D156</f>
        <v>0</v>
      </c>
      <c r="AF18" s="4" t="b">
        <f t="shared" si="37"/>
        <v>0</v>
      </c>
      <c r="AG18" s="4" t="b">
        <f t="shared" si="2"/>
        <v>0</v>
      </c>
      <c r="AH18" s="21" t="s">
        <v>115</v>
      </c>
      <c r="AI18" s="11">
        <f t="shared" si="3"/>
        <v>-3</v>
      </c>
      <c r="AJ18" s="11" t="s">
        <v>104</v>
      </c>
      <c r="AK18" s="11">
        <f>IF(AI18&lt;20,0,IF(AI18&lt;25,1,IF(AI126&lt;30,2,3)))</f>
        <v>0</v>
      </c>
      <c r="AL18" s="18">
        <f t="shared" si="4"/>
        <v>10</v>
      </c>
      <c r="AM18" s="21" t="s">
        <v>115</v>
      </c>
      <c r="AN18" s="22">
        <f t="shared" si="5"/>
        <v>0</v>
      </c>
      <c r="AO18" s="22">
        <f t="shared" si="6"/>
        <v>0</v>
      </c>
      <c r="AP18" s="22">
        <f t="shared" si="7"/>
        <v>0</v>
      </c>
      <c r="AQ18" s="22">
        <f t="shared" si="8"/>
        <v>0</v>
      </c>
      <c r="AR18" s="22">
        <f t="shared" si="9"/>
        <v>0</v>
      </c>
      <c r="AS18" s="22">
        <f t="shared" si="10"/>
        <v>0</v>
      </c>
      <c r="AT18" s="22">
        <f t="shared" si="11"/>
        <v>0</v>
      </c>
      <c r="AU18" s="22">
        <f t="shared" si="12"/>
        <v>0</v>
      </c>
      <c r="AV18" s="22">
        <f t="shared" si="13"/>
        <v>0</v>
      </c>
      <c r="AW18" s="22">
        <f t="shared" si="14"/>
        <v>0</v>
      </c>
      <c r="AX18" s="22">
        <f t="shared" si="15"/>
        <v>0</v>
      </c>
      <c r="AY18" s="22">
        <f t="shared" si="16"/>
        <v>0</v>
      </c>
      <c r="AZ18" s="22">
        <f t="shared" si="17"/>
        <v>0</v>
      </c>
      <c r="BA18" s="22">
        <f t="shared" si="18"/>
        <v>0</v>
      </c>
      <c r="BB18" s="22">
        <f t="shared" si="19"/>
        <v>0</v>
      </c>
      <c r="BC18" s="22">
        <f t="shared" si="20"/>
        <v>0</v>
      </c>
      <c r="BD18" s="22">
        <f t="shared" si="21"/>
        <v>0</v>
      </c>
      <c r="BE18" s="22">
        <f t="shared" si="22"/>
        <v>0</v>
      </c>
      <c r="BF18" s="22">
        <f t="shared" si="23"/>
        <v>0</v>
      </c>
      <c r="BG18" s="22">
        <f t="shared" si="24"/>
        <v>0</v>
      </c>
      <c r="BH18" s="22">
        <f t="shared" si="25"/>
        <v>1</v>
      </c>
      <c r="BI18" s="23">
        <f t="shared" si="26"/>
        <v>1</v>
      </c>
      <c r="BJ18" s="21" t="s">
        <v>115</v>
      </c>
      <c r="BK18" s="27">
        <f>'Foglio di appoggio 1'!D150+'Foglio di appoggio 1'!D152</f>
        <v>0</v>
      </c>
      <c r="BL18" s="27">
        <f>'Foglio di appoggio 1'!D148</f>
        <v>0</v>
      </c>
      <c r="BM18" s="27">
        <f>'Foglio di appoggio 1'!D116+'Foglio di appoggio 1'!D118+'Foglio di appoggio 1'!D120+'Foglio di appoggio 1'!D122+'Foglio di appoggio 1'!D124+'Foglio di appoggio 1'!D126+'Foglio di appoggio 1'!D128+'Foglio di appoggio 1'!D130+'Foglio di appoggio 1'!D132+'Foglio di appoggio 1'!D134+'Foglio di appoggio 1'!D136+'Foglio di appoggio 1'!D138+'Foglio di appoggio 1'!D140+'Foglio di appoggio 1'!D142+'Foglio di appoggio 1'!D144+'Foglio di appoggio 1'!D146</f>
        <v>0</v>
      </c>
      <c r="BN18" s="22">
        <f t="shared" si="27"/>
        <v>0</v>
      </c>
      <c r="BO18" s="22">
        <f t="shared" si="28"/>
        <v>0</v>
      </c>
      <c r="BP18" s="22">
        <f t="shared" si="29"/>
        <v>0</v>
      </c>
      <c r="BQ18" s="21" t="s">
        <v>115</v>
      </c>
      <c r="BR18" s="27">
        <f>'Foglio di appoggio 1'!D160</f>
        <v>0</v>
      </c>
      <c r="BS18" s="27">
        <f t="shared" si="30"/>
        <v>0</v>
      </c>
      <c r="BT18" s="27" t="b">
        <f>IF('Foglio di appoggio 1'!D160=1,TRUE,FALSE)</f>
        <v>0</v>
      </c>
    </row>
    <row r="19" spans="1:72" ht="12.75">
      <c r="A19" s="21" t="s">
        <v>116</v>
      </c>
      <c r="B19" s="4">
        <v>490</v>
      </c>
      <c r="C19" s="21" t="s">
        <v>116</v>
      </c>
      <c r="D19" s="4">
        <f>'Foglio di appoggio 1'!D110</f>
        <v>0</v>
      </c>
      <c r="E19" s="4">
        <f>'Foglio di appoggio 1'!D104</f>
        <v>0</v>
      </c>
      <c r="F19" s="4">
        <f>'Foglio di appoggio 1'!D112</f>
        <v>0</v>
      </c>
      <c r="G19" s="4">
        <f>'Foglio di appoggio 1'!D114</f>
        <v>0</v>
      </c>
      <c r="H19" s="4">
        <f>'Foglio di appoggio 1'!D106</f>
        <v>0</v>
      </c>
      <c r="I19" s="4">
        <f t="shared" si="31"/>
        <v>0</v>
      </c>
      <c r="J19" s="11">
        <f>'Foglio di appoggio 1'!D108</f>
        <v>0</v>
      </c>
      <c r="K19" s="4">
        <f t="shared" si="32"/>
        <v>0</v>
      </c>
      <c r="L19" s="4">
        <f t="shared" si="33"/>
        <v>0</v>
      </c>
      <c r="M19" s="4">
        <f t="shared" si="34"/>
        <v>0</v>
      </c>
      <c r="N19" s="4">
        <f t="shared" si="38"/>
        <v>0</v>
      </c>
      <c r="O19" s="4">
        <f t="shared" si="35"/>
        <v>0</v>
      </c>
      <c r="P19" s="4">
        <f t="shared" si="43"/>
        <v>0</v>
      </c>
      <c r="Q19" s="4">
        <f t="shared" si="39"/>
        <v>0</v>
      </c>
      <c r="R19" s="4">
        <f t="shared" si="40"/>
        <v>0</v>
      </c>
      <c r="S19" s="4">
        <f t="shared" si="44"/>
        <v>0</v>
      </c>
      <c r="T19" s="4">
        <f t="shared" si="41"/>
        <v>0</v>
      </c>
      <c r="U19" s="4">
        <f t="shared" si="45"/>
        <v>0</v>
      </c>
      <c r="V19" s="4">
        <f>SUM(I3:I15)</f>
        <v>0</v>
      </c>
      <c r="W19" s="4">
        <f>SUM(L3:L15)</f>
        <v>0</v>
      </c>
      <c r="X19" s="4">
        <f>SUM(M3:M15)</f>
        <v>1</v>
      </c>
      <c r="Y19" s="15">
        <f>'Foglio di appoggio 1'!D154</f>
        <v>0</v>
      </c>
      <c r="Z19" s="18">
        <f t="shared" si="1"/>
        <v>1</v>
      </c>
      <c r="AA19" s="21" t="s">
        <v>116</v>
      </c>
      <c r="AB19" s="4">
        <f>'Foglio di appoggio 1'!J98</f>
        <v>0</v>
      </c>
      <c r="AC19" s="4">
        <f>AB18+AC18</f>
        <v>2</v>
      </c>
      <c r="AD19" s="4">
        <f t="shared" si="36"/>
        <v>1</v>
      </c>
      <c r="AE19" s="15">
        <f>'Foglio di appoggio 1'!D156</f>
        <v>0</v>
      </c>
      <c r="AF19" s="4" t="b">
        <f t="shared" si="37"/>
        <v>0</v>
      </c>
      <c r="AG19" s="4" t="b">
        <f t="shared" si="2"/>
        <v>0</v>
      </c>
      <c r="AH19" s="21" t="s">
        <v>116</v>
      </c>
      <c r="AI19" s="11">
        <f t="shared" si="3"/>
        <v>-3</v>
      </c>
      <c r="AJ19" s="11" t="s">
        <v>104</v>
      </c>
      <c r="AK19" s="11">
        <f>IF(AI19&lt;20,0,IF(AI19&lt;25,1,IF(AI127&lt;30,2,3)))</f>
        <v>0</v>
      </c>
      <c r="AL19" s="18">
        <f t="shared" si="4"/>
        <v>10</v>
      </c>
      <c r="AM19" s="21" t="s">
        <v>116</v>
      </c>
      <c r="AN19" s="22">
        <f t="shared" si="5"/>
        <v>0</v>
      </c>
      <c r="AO19" s="22">
        <f t="shared" si="6"/>
        <v>0</v>
      </c>
      <c r="AP19" s="22">
        <f t="shared" si="7"/>
        <v>0</v>
      </c>
      <c r="AQ19" s="22">
        <f t="shared" si="8"/>
        <v>0</v>
      </c>
      <c r="AR19" s="22">
        <f t="shared" si="9"/>
        <v>0</v>
      </c>
      <c r="AS19" s="22">
        <f t="shared" si="10"/>
        <v>0</v>
      </c>
      <c r="AT19" s="22">
        <f t="shared" si="11"/>
        <v>0</v>
      </c>
      <c r="AU19" s="22">
        <f t="shared" si="12"/>
        <v>0</v>
      </c>
      <c r="AV19" s="22">
        <f t="shared" si="13"/>
        <v>0</v>
      </c>
      <c r="AW19" s="22">
        <f t="shared" si="14"/>
        <v>0</v>
      </c>
      <c r="AX19" s="22">
        <f t="shared" si="15"/>
        <v>0</v>
      </c>
      <c r="AY19" s="22">
        <f t="shared" si="16"/>
        <v>0</v>
      </c>
      <c r="AZ19" s="22">
        <f t="shared" si="17"/>
        <v>0</v>
      </c>
      <c r="BA19" s="22">
        <f t="shared" si="18"/>
        <v>0</v>
      </c>
      <c r="BB19" s="22">
        <f t="shared" si="19"/>
        <v>0</v>
      </c>
      <c r="BC19" s="22">
        <f t="shared" si="20"/>
        <v>0</v>
      </c>
      <c r="BD19" s="22">
        <f t="shared" si="21"/>
        <v>0</v>
      </c>
      <c r="BE19" s="22">
        <f t="shared" si="22"/>
        <v>0</v>
      </c>
      <c r="BF19" s="22">
        <f t="shared" si="23"/>
        <v>0</v>
      </c>
      <c r="BG19" s="22">
        <f t="shared" si="24"/>
        <v>0</v>
      </c>
      <c r="BH19" s="22">
        <f t="shared" si="25"/>
        <v>1</v>
      </c>
      <c r="BI19" s="23">
        <f t="shared" si="26"/>
        <v>1</v>
      </c>
      <c r="BJ19" s="21" t="s">
        <v>116</v>
      </c>
      <c r="BK19" s="27">
        <f>'Foglio di appoggio 1'!D152</f>
        <v>0</v>
      </c>
      <c r="BL19" s="27">
        <f>'Foglio di appoggio 1'!D150</f>
        <v>0</v>
      </c>
      <c r="BM19" s="27">
        <f>'Foglio di appoggio 1'!D116+'Foglio di appoggio 1'!D118+'Foglio di appoggio 1'!D120+'Foglio di appoggio 1'!D122+'Foglio di appoggio 1'!D124+'Foglio di appoggio 1'!D126+'Foglio di appoggio 1'!D128+'Foglio di appoggio 1'!D130+'Foglio di appoggio 1'!D132+'Foglio di appoggio 1'!D134+'Foglio di appoggio 1'!D136+'Foglio di appoggio 1'!D138+'Foglio di appoggio 1'!D140+'Foglio di appoggio 1'!D142+'Foglio di appoggio 1'!D144+'Foglio di appoggio 1'!D146+'Foglio di appoggio 1'!D148</f>
        <v>0</v>
      </c>
      <c r="BN19" s="22">
        <f t="shared" si="27"/>
        <v>0</v>
      </c>
      <c r="BO19" s="22">
        <f t="shared" si="28"/>
        <v>0</v>
      </c>
      <c r="BP19" s="22">
        <f t="shared" si="29"/>
        <v>0</v>
      </c>
      <c r="BQ19" s="21" t="s">
        <v>116</v>
      </c>
      <c r="BR19" s="27">
        <f>'Foglio di appoggio 1'!D160</f>
        <v>0</v>
      </c>
      <c r="BS19" s="27">
        <f t="shared" si="30"/>
        <v>0</v>
      </c>
      <c r="BT19" s="27" t="b">
        <f>IF('Foglio di appoggio 1'!D160=1,TRUE,FALSE)</f>
        <v>0</v>
      </c>
    </row>
    <row r="20" spans="1:72" ht="12.75">
      <c r="A20" s="21" t="s">
        <v>117</v>
      </c>
      <c r="B20" s="4">
        <v>530</v>
      </c>
      <c r="C20" s="21" t="s">
        <v>117</v>
      </c>
      <c r="D20" s="4">
        <v>0</v>
      </c>
      <c r="E20" s="4">
        <f>'Foglio di appoggio 1'!D110</f>
        <v>0</v>
      </c>
      <c r="F20" s="4">
        <v>0</v>
      </c>
      <c r="G20" s="4">
        <v>0</v>
      </c>
      <c r="H20" s="4">
        <f>'Foglio di appoggio 1'!D112</f>
        <v>0</v>
      </c>
      <c r="I20" s="4">
        <f t="shared" si="31"/>
        <v>0</v>
      </c>
      <c r="J20" s="11">
        <f>'Foglio di appoggio 1'!D114</f>
        <v>0</v>
      </c>
      <c r="K20" s="4">
        <f t="shared" si="32"/>
        <v>0</v>
      </c>
      <c r="L20" s="4">
        <f>H19</f>
        <v>0</v>
      </c>
      <c r="M20" s="4">
        <f t="shared" si="34"/>
        <v>0</v>
      </c>
      <c r="N20" s="4">
        <f t="shared" si="38"/>
        <v>0</v>
      </c>
      <c r="O20" s="4">
        <f t="shared" si="35"/>
        <v>0</v>
      </c>
      <c r="P20" s="4">
        <f t="shared" si="43"/>
        <v>0</v>
      </c>
      <c r="Q20" s="4">
        <f t="shared" si="39"/>
        <v>0</v>
      </c>
      <c r="R20" s="4">
        <f t="shared" si="40"/>
        <v>0</v>
      </c>
      <c r="S20" s="4">
        <f t="shared" si="44"/>
        <v>0</v>
      </c>
      <c r="T20" s="4">
        <f t="shared" si="41"/>
        <v>0</v>
      </c>
      <c r="U20" s="4">
        <f t="shared" si="45"/>
        <v>0</v>
      </c>
      <c r="V20" s="4">
        <f>SUM(I3:I16)</f>
        <v>0</v>
      </c>
      <c r="W20" s="4">
        <f>SUM(L3:L16)</f>
        <v>0</v>
      </c>
      <c r="X20" s="4">
        <f>SUM(M3:M16)</f>
        <v>1</v>
      </c>
      <c r="Y20" s="15">
        <f>'Foglio di appoggio 1'!D154</f>
        <v>0</v>
      </c>
      <c r="Z20" s="18">
        <f t="shared" si="1"/>
        <v>1</v>
      </c>
      <c r="AA20" s="21" t="s">
        <v>117</v>
      </c>
      <c r="AB20" s="4">
        <f>'Foglio di appoggio 1'!J104</f>
        <v>0</v>
      </c>
      <c r="AC20" s="4">
        <f t="shared" si="42"/>
        <v>2</v>
      </c>
      <c r="AD20" s="4">
        <f t="shared" si="36"/>
        <v>1</v>
      </c>
      <c r="AE20" s="15">
        <f>'Foglio di appoggio 1'!D156</f>
        <v>0</v>
      </c>
      <c r="AF20" s="4" t="b">
        <f t="shared" si="37"/>
        <v>0</v>
      </c>
      <c r="AG20" s="4" t="b">
        <f t="shared" si="2"/>
        <v>0</v>
      </c>
      <c r="AH20" s="21" t="s">
        <v>117</v>
      </c>
      <c r="AI20" s="11">
        <f t="shared" si="3"/>
        <v>-3</v>
      </c>
      <c r="AJ20" s="11" t="s">
        <v>105</v>
      </c>
      <c r="AK20" s="11">
        <f>IF(AI20&lt;20,0,IF(AI20&lt;25,1,IF(AI128&lt;30,2,3)))</f>
        <v>0</v>
      </c>
      <c r="AL20" s="18">
        <f t="shared" si="4"/>
        <v>11</v>
      </c>
      <c r="AM20" s="21" t="s">
        <v>117</v>
      </c>
      <c r="AN20" s="22">
        <f t="shared" si="5"/>
        <v>0</v>
      </c>
      <c r="AO20" s="22">
        <f t="shared" si="6"/>
        <v>0</v>
      </c>
      <c r="AP20" s="22">
        <f t="shared" si="7"/>
        <v>0</v>
      </c>
      <c r="AQ20" s="22">
        <f t="shared" si="8"/>
        <v>0</v>
      </c>
      <c r="AR20" s="22">
        <f t="shared" si="9"/>
        <v>0</v>
      </c>
      <c r="AS20" s="22">
        <f t="shared" si="10"/>
        <v>0</v>
      </c>
      <c r="AT20" s="22">
        <f t="shared" si="11"/>
        <v>0</v>
      </c>
      <c r="AU20" s="22">
        <f t="shared" si="12"/>
        <v>0</v>
      </c>
      <c r="AV20" s="22">
        <f t="shared" si="13"/>
        <v>0</v>
      </c>
      <c r="AW20" s="22">
        <f t="shared" si="14"/>
        <v>0</v>
      </c>
      <c r="AX20" s="22">
        <f t="shared" si="15"/>
        <v>0</v>
      </c>
      <c r="AY20" s="22">
        <f t="shared" si="16"/>
        <v>0</v>
      </c>
      <c r="AZ20" s="22">
        <f t="shared" si="17"/>
        <v>0</v>
      </c>
      <c r="BA20" s="22">
        <f t="shared" si="18"/>
        <v>0</v>
      </c>
      <c r="BB20" s="22">
        <f t="shared" si="19"/>
        <v>0</v>
      </c>
      <c r="BC20" s="22">
        <f t="shared" si="20"/>
        <v>0</v>
      </c>
      <c r="BD20" s="22">
        <f t="shared" si="21"/>
        <v>0</v>
      </c>
      <c r="BE20" s="22">
        <f t="shared" si="22"/>
        <v>0</v>
      </c>
      <c r="BF20" s="22">
        <f t="shared" si="23"/>
        <v>0</v>
      </c>
      <c r="BG20" s="22">
        <f t="shared" si="24"/>
        <v>0</v>
      </c>
      <c r="BH20" s="22">
        <f t="shared" si="25"/>
        <v>1</v>
      </c>
      <c r="BI20" s="23">
        <f t="shared" si="26"/>
        <v>1</v>
      </c>
      <c r="BJ20" s="21" t="s">
        <v>117</v>
      </c>
      <c r="BK20" s="27">
        <v>0</v>
      </c>
      <c r="BL20" s="27">
        <f>'Foglio di appoggio 1'!D152</f>
        <v>0</v>
      </c>
      <c r="BM20" s="27">
        <f>'Foglio di appoggio 1'!D116+'Foglio di appoggio 1'!D118+'Foglio di appoggio 1'!D120+'Foglio di appoggio 1'!D122+'Foglio di appoggio 1'!D124+'Foglio di appoggio 1'!D126+'Foglio di appoggio 1'!D128+'Foglio di appoggio 1'!D130+'Foglio di appoggio 1'!D132+'Foglio di appoggio 1'!D134+'Foglio di appoggio 1'!D136+'Foglio di appoggio 1'!D138+'Foglio di appoggio 1'!D140+'Foglio di appoggio 1'!D142+'Foglio di appoggio 1'!D144+'Foglio di appoggio 1'!D146+'Foglio di appoggio 1'!D148+'Foglio di appoggio 1'!D150</f>
        <v>0</v>
      </c>
      <c r="BN20" s="22">
        <f t="shared" si="27"/>
        <v>0</v>
      </c>
      <c r="BO20" s="22">
        <f t="shared" si="28"/>
        <v>0</v>
      </c>
      <c r="BP20" s="22">
        <f t="shared" si="29"/>
        <v>0</v>
      </c>
      <c r="BQ20" s="21" t="s">
        <v>117</v>
      </c>
      <c r="BR20" s="27">
        <f>'Foglio di appoggio 1'!D160</f>
        <v>0</v>
      </c>
      <c r="BS20" s="27">
        <f t="shared" si="30"/>
        <v>0</v>
      </c>
      <c r="BT20" s="27" t="b">
        <f>IF('Foglio di appoggio 1'!D160=1,TRUE,FALSE)</f>
        <v>0</v>
      </c>
    </row>
    <row r="21" spans="1:72" ht="12.75">
      <c r="A21" s="21" t="s">
        <v>118</v>
      </c>
      <c r="B21" s="4">
        <v>570</v>
      </c>
      <c r="C21" s="21" t="s">
        <v>118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f>E20</f>
        <v>0</v>
      </c>
      <c r="J21" s="11">
        <v>0</v>
      </c>
      <c r="K21" s="4">
        <f t="shared" si="32"/>
        <v>0</v>
      </c>
      <c r="L21" s="4">
        <f t="shared" si="33"/>
        <v>0</v>
      </c>
      <c r="M21" s="4">
        <f t="shared" si="34"/>
        <v>0</v>
      </c>
      <c r="N21" s="4">
        <f t="shared" si="38"/>
        <v>0</v>
      </c>
      <c r="O21" s="4">
        <f>L20</f>
        <v>0</v>
      </c>
      <c r="P21" s="4">
        <f t="shared" si="43"/>
        <v>0</v>
      </c>
      <c r="Q21" s="4">
        <f t="shared" si="39"/>
        <v>0</v>
      </c>
      <c r="R21" s="4">
        <f t="shared" si="40"/>
        <v>0</v>
      </c>
      <c r="S21" s="4">
        <f>R20</f>
        <v>0</v>
      </c>
      <c r="T21" s="4">
        <f t="shared" si="41"/>
        <v>0</v>
      </c>
      <c r="U21" s="4">
        <f t="shared" si="45"/>
        <v>0</v>
      </c>
      <c r="V21" s="4">
        <f>SUM(I3:I17)</f>
        <v>0</v>
      </c>
      <c r="W21" s="4">
        <f>SUM(L3:L17)</f>
        <v>0</v>
      </c>
      <c r="X21" s="4">
        <f>SUM(M3:M17)</f>
        <v>1</v>
      </c>
      <c r="Y21" s="15">
        <f>'Foglio di appoggio 1'!D154</f>
        <v>0</v>
      </c>
      <c r="Z21" s="18">
        <f t="shared" si="1"/>
        <v>1</v>
      </c>
      <c r="AA21" s="21" t="s">
        <v>118</v>
      </c>
      <c r="AB21" s="4">
        <f>'Foglio di appoggio 1'!J110</f>
        <v>0</v>
      </c>
      <c r="AC21" s="4">
        <f t="shared" si="42"/>
        <v>2</v>
      </c>
      <c r="AD21" s="4">
        <f t="shared" si="36"/>
        <v>1</v>
      </c>
      <c r="AE21" s="15">
        <f>'Foglio di appoggio 1'!D156</f>
        <v>0</v>
      </c>
      <c r="AF21" s="4" t="b">
        <f t="shared" si="37"/>
        <v>0</v>
      </c>
      <c r="AG21" s="4" t="b">
        <f t="shared" si="2"/>
        <v>0</v>
      </c>
      <c r="AH21" s="21" t="s">
        <v>118</v>
      </c>
      <c r="AI21" s="11">
        <f t="shared" si="3"/>
        <v>-3</v>
      </c>
      <c r="AJ21" s="11" t="s">
        <v>105</v>
      </c>
      <c r="AK21" s="11">
        <f>IF(AI21&lt;20,0,IF(AI21&lt;25,1,IF(AI129&lt;30,2,3)))</f>
        <v>0</v>
      </c>
      <c r="AL21" s="18">
        <f t="shared" si="4"/>
        <v>11</v>
      </c>
      <c r="AM21" s="21" t="s">
        <v>118</v>
      </c>
      <c r="AN21" s="22">
        <f t="shared" si="5"/>
        <v>0</v>
      </c>
      <c r="AO21" s="22">
        <f t="shared" si="6"/>
        <v>0</v>
      </c>
      <c r="AP21" s="22">
        <f t="shared" si="7"/>
        <v>0</v>
      </c>
      <c r="AQ21" s="22">
        <f t="shared" si="8"/>
        <v>0</v>
      </c>
      <c r="AR21" s="22">
        <f t="shared" si="9"/>
        <v>0</v>
      </c>
      <c r="AS21" s="22">
        <f t="shared" si="10"/>
        <v>0</v>
      </c>
      <c r="AT21" s="22">
        <f t="shared" si="11"/>
        <v>0</v>
      </c>
      <c r="AU21" s="22">
        <f t="shared" si="12"/>
        <v>0</v>
      </c>
      <c r="AV21" s="22">
        <f t="shared" si="13"/>
        <v>0</v>
      </c>
      <c r="AW21" s="22">
        <f t="shared" si="14"/>
        <v>0</v>
      </c>
      <c r="AX21" s="22">
        <f t="shared" si="15"/>
        <v>0</v>
      </c>
      <c r="AY21" s="22">
        <f t="shared" si="16"/>
        <v>0</v>
      </c>
      <c r="AZ21" s="22">
        <f t="shared" si="17"/>
        <v>0</v>
      </c>
      <c r="BA21" s="22">
        <f t="shared" si="18"/>
        <v>0</v>
      </c>
      <c r="BB21" s="22">
        <f t="shared" si="19"/>
        <v>0</v>
      </c>
      <c r="BC21" s="22">
        <f t="shared" si="20"/>
        <v>0</v>
      </c>
      <c r="BD21" s="22">
        <f t="shared" si="21"/>
        <v>0</v>
      </c>
      <c r="BE21" s="22">
        <f t="shared" si="22"/>
        <v>0</v>
      </c>
      <c r="BF21" s="22">
        <f t="shared" si="23"/>
        <v>0</v>
      </c>
      <c r="BG21" s="22">
        <f t="shared" si="24"/>
        <v>0</v>
      </c>
      <c r="BH21" s="22">
        <f t="shared" si="25"/>
        <v>1</v>
      </c>
      <c r="BI21" s="23">
        <f t="shared" si="26"/>
        <v>1</v>
      </c>
      <c r="BJ21" s="21" t="s">
        <v>118</v>
      </c>
      <c r="BK21" s="27">
        <v>0</v>
      </c>
      <c r="BL21" s="27">
        <v>0</v>
      </c>
      <c r="BM21" s="27">
        <f>'Foglio di appoggio 1'!D116+'Foglio di appoggio 1'!D118+'Foglio di appoggio 1'!D120+'Foglio di appoggio 1'!D122+'Foglio di appoggio 1'!D124+'Foglio di appoggio 1'!D126+'Foglio di appoggio 1'!D128+'Foglio di appoggio 1'!D130+'Foglio di appoggio 1'!D132+'Foglio di appoggio 1'!D134+'Foglio di appoggio 1'!D136+'Foglio di appoggio 1'!D138+'Foglio di appoggio 1'!D140+'Foglio di appoggio 1'!D142+'Foglio di appoggio 1'!D144+'Foglio di appoggio 1'!D146+'Foglio di appoggio 1'!D148+'Foglio di appoggio 1'!D150+'Foglio di appoggio 1'!D152</f>
        <v>0</v>
      </c>
      <c r="BN21" s="22">
        <f t="shared" si="27"/>
        <v>0</v>
      </c>
      <c r="BO21" s="22">
        <f t="shared" si="28"/>
        <v>0</v>
      </c>
      <c r="BP21" s="22">
        <f t="shared" si="29"/>
        <v>0</v>
      </c>
      <c r="BQ21" s="21" t="s">
        <v>118</v>
      </c>
      <c r="BR21" s="27">
        <f>'Foglio di appoggio 1'!D160</f>
        <v>0</v>
      </c>
      <c r="BS21" s="27">
        <f t="shared" si="30"/>
        <v>0</v>
      </c>
      <c r="BT21" s="27" t="b">
        <f>IF('Foglio di appoggio 1'!D160=1,TRUE,FALSE)</f>
        <v>0</v>
      </c>
    </row>
    <row r="22" spans="1:69" ht="12.75">
      <c r="A22" s="8"/>
      <c r="C22" s="8"/>
      <c r="AA22" s="8"/>
      <c r="AH22" s="8"/>
      <c r="AM22" s="8"/>
      <c r="BJ22" s="8"/>
      <c r="BQ22" s="8"/>
    </row>
    <row r="23" spans="1:69" ht="12.75">
      <c r="A23" s="8"/>
      <c r="C23" s="8"/>
      <c r="AA23" s="8"/>
      <c r="AH23" s="8"/>
      <c r="AM23" s="8"/>
      <c r="BJ23" s="8"/>
      <c r="BQ23" s="8"/>
    </row>
    <row r="24" spans="1:69" ht="12.75">
      <c r="A24" s="8"/>
      <c r="C24" s="8"/>
      <c r="AA24" s="8"/>
      <c r="AH24" s="8"/>
      <c r="AM24" s="8"/>
      <c r="BJ24" s="8"/>
      <c r="BQ24" s="8"/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0"/>
  <sheetViews>
    <sheetView workbookViewId="0" topLeftCell="A133">
      <selection activeCell="C160" sqref="C160"/>
    </sheetView>
  </sheetViews>
  <sheetFormatPr defaultColWidth="9.140625" defaultRowHeight="12.75"/>
  <cols>
    <col min="1" max="1" width="9.00390625" style="1" bestFit="1" customWidth="1"/>
    <col min="2" max="2" width="15.57421875" style="2" bestFit="1" customWidth="1"/>
    <col min="3" max="3" width="16.140625" style="2" bestFit="1" customWidth="1"/>
    <col min="4" max="4" width="29.28125" style="2" bestFit="1" customWidth="1"/>
    <col min="5" max="5" width="9.00390625" style="1" customWidth="1"/>
    <col min="6" max="7" width="15.57421875" style="2" customWidth="1"/>
    <col min="8" max="8" width="29.28125" style="2" bestFit="1" customWidth="1"/>
    <col min="9" max="9" width="19.28125" style="2" bestFit="1" customWidth="1"/>
    <col min="10" max="10" width="20.7109375" style="2" bestFit="1" customWidth="1"/>
  </cols>
  <sheetData>
    <row r="1" spans="1:10" ht="12.75">
      <c r="A1" s="1" t="s">
        <v>5</v>
      </c>
      <c r="B1" s="2" t="s">
        <v>6</v>
      </c>
      <c r="C1" s="2" t="s">
        <v>22</v>
      </c>
      <c r="D1" s="3" t="s">
        <v>16</v>
      </c>
      <c r="E1" s="1" t="s">
        <v>5</v>
      </c>
      <c r="F1" s="2" t="s">
        <v>6</v>
      </c>
      <c r="G1" s="2" t="s">
        <v>22</v>
      </c>
      <c r="H1" s="3" t="s">
        <v>69</v>
      </c>
      <c r="I1" s="3" t="s">
        <v>45</v>
      </c>
      <c r="J1" s="3" t="s">
        <v>46</v>
      </c>
    </row>
    <row r="2" spans="1:10" ht="12.75">
      <c r="A2" s="1" t="s">
        <v>9</v>
      </c>
      <c r="B2" s="2" t="s">
        <v>10</v>
      </c>
      <c r="C2" s="2" t="s">
        <v>84</v>
      </c>
      <c r="D2" s="2">
        <f>DCOUNTA('Risultati 2006'!A:L,"Avversario",A1:C2)</f>
        <v>0</v>
      </c>
      <c r="E2" s="1" t="s">
        <v>9</v>
      </c>
      <c r="F2" s="2" t="s">
        <v>15</v>
      </c>
      <c r="G2" s="2" t="s">
        <v>84</v>
      </c>
      <c r="H2" s="2">
        <f>DCOUNTA('Risultati 2006'!A:L,"Avversario",E1:G2)</f>
        <v>0</v>
      </c>
      <c r="I2" s="2">
        <f>D2+D4+D6</f>
        <v>1</v>
      </c>
      <c r="J2" s="2">
        <f>H2+H4+H6</f>
        <v>2</v>
      </c>
    </row>
    <row r="3" spans="1:8" ht="12.75">
      <c r="A3" s="1" t="s">
        <v>5</v>
      </c>
      <c r="B3" s="2" t="s">
        <v>6</v>
      </c>
      <c r="C3" s="2" t="s">
        <v>22</v>
      </c>
      <c r="D3" s="3" t="s">
        <v>31</v>
      </c>
      <c r="E3" s="1" t="s">
        <v>5</v>
      </c>
      <c r="F3" s="2" t="s">
        <v>6</v>
      </c>
      <c r="G3" s="2" t="s">
        <v>22</v>
      </c>
      <c r="H3" s="3" t="s">
        <v>70</v>
      </c>
    </row>
    <row r="4" spans="1:8" ht="12.75">
      <c r="A4" s="1" t="s">
        <v>9</v>
      </c>
      <c r="B4" s="2" t="s">
        <v>10</v>
      </c>
      <c r="C4" s="2" t="s">
        <v>34</v>
      </c>
      <c r="D4" s="2">
        <f>DCOUNTA('Risultati 2006'!A:L,"Avversario",A3:C4)</f>
        <v>0</v>
      </c>
      <c r="E4" s="1" t="s">
        <v>9</v>
      </c>
      <c r="F4" s="2" t="s">
        <v>15</v>
      </c>
      <c r="G4" s="2" t="s">
        <v>34</v>
      </c>
      <c r="H4" s="2">
        <f>DCOUNTA('Risultati 2006'!A:L,"Avversario",E3:G4)</f>
        <v>0</v>
      </c>
    </row>
    <row r="5" spans="1:8" ht="12.75">
      <c r="A5" s="1" t="s">
        <v>5</v>
      </c>
      <c r="B5" s="2" t="s">
        <v>6</v>
      </c>
      <c r="C5" s="2" t="s">
        <v>22</v>
      </c>
      <c r="D5" s="3" t="s">
        <v>32</v>
      </c>
      <c r="E5" s="1" t="s">
        <v>5</v>
      </c>
      <c r="F5" s="2" t="s">
        <v>6</v>
      </c>
      <c r="G5" s="2" t="s">
        <v>22</v>
      </c>
      <c r="H5" s="3" t="s">
        <v>71</v>
      </c>
    </row>
    <row r="6" spans="1:8" ht="12.75">
      <c r="A6" s="1" t="s">
        <v>9</v>
      </c>
      <c r="B6" s="2" t="s">
        <v>10</v>
      </c>
      <c r="C6" s="2" t="s">
        <v>33</v>
      </c>
      <c r="D6" s="2">
        <f>DCOUNTA('Risultati 2006'!A:L,"Avversario",A5:C6)</f>
        <v>1</v>
      </c>
      <c r="E6" s="1" t="s">
        <v>9</v>
      </c>
      <c r="F6" s="2" t="s">
        <v>15</v>
      </c>
      <c r="G6" s="2" t="s">
        <v>33</v>
      </c>
      <c r="H6" s="2">
        <f>DCOUNTA('Risultati 2006'!A:L,"Avversario",E5:G6)</f>
        <v>2</v>
      </c>
    </row>
    <row r="7" spans="1:10" ht="12.75">
      <c r="A7" s="1" t="s">
        <v>5</v>
      </c>
      <c r="B7" s="2" t="s">
        <v>6</v>
      </c>
      <c r="C7" s="2" t="s">
        <v>22</v>
      </c>
      <c r="D7" s="3" t="s">
        <v>17</v>
      </c>
      <c r="E7" s="1" t="s">
        <v>5</v>
      </c>
      <c r="F7" s="2" t="s">
        <v>6</v>
      </c>
      <c r="G7" s="2" t="s">
        <v>22</v>
      </c>
      <c r="H7" s="3" t="s">
        <v>72</v>
      </c>
      <c r="I7" s="3" t="s">
        <v>56</v>
      </c>
      <c r="J7" s="3" t="s">
        <v>55</v>
      </c>
    </row>
    <row r="8" spans="1:10" ht="12.75">
      <c r="A8" s="1" t="s">
        <v>1</v>
      </c>
      <c r="B8" s="2" t="s">
        <v>10</v>
      </c>
      <c r="C8" s="2" t="s">
        <v>84</v>
      </c>
      <c r="D8" s="2">
        <f>DCOUNTA('Risultati 2006'!A:L,"Avversario",A7:C8)</f>
        <v>0</v>
      </c>
      <c r="E8" s="1" t="s">
        <v>1</v>
      </c>
      <c r="F8" s="2" t="s">
        <v>15</v>
      </c>
      <c r="G8" s="2" t="s">
        <v>84</v>
      </c>
      <c r="H8" s="2">
        <f>DCOUNTA('Risultati 2006'!A:L,"Avversario",E7:G8)</f>
        <v>0</v>
      </c>
      <c r="I8" s="2">
        <f>D8+D10+D12</f>
        <v>0</v>
      </c>
      <c r="J8" s="2">
        <f>H8+H10+H12</f>
        <v>0</v>
      </c>
    </row>
    <row r="9" spans="1:8" ht="12.75">
      <c r="A9" s="1" t="s">
        <v>5</v>
      </c>
      <c r="B9" s="2" t="s">
        <v>6</v>
      </c>
      <c r="C9" s="2" t="s">
        <v>22</v>
      </c>
      <c r="D9" s="3" t="s">
        <v>35</v>
      </c>
      <c r="E9" s="1" t="s">
        <v>5</v>
      </c>
      <c r="F9" s="2" t="s">
        <v>6</v>
      </c>
      <c r="G9" s="2" t="s">
        <v>22</v>
      </c>
      <c r="H9" s="3" t="s">
        <v>73</v>
      </c>
    </row>
    <row r="10" spans="1:8" ht="12.75">
      <c r="A10" s="1" t="s">
        <v>1</v>
      </c>
      <c r="B10" s="2" t="s">
        <v>10</v>
      </c>
      <c r="C10" s="2" t="s">
        <v>34</v>
      </c>
      <c r="D10" s="2">
        <f>DCOUNTA('Risultati 2006'!A:L,"Avversario",A9:C10)</f>
        <v>0</v>
      </c>
      <c r="E10" s="1" t="s">
        <v>1</v>
      </c>
      <c r="F10" s="2" t="s">
        <v>15</v>
      </c>
      <c r="G10" s="2" t="s">
        <v>34</v>
      </c>
      <c r="H10" s="2">
        <f>DCOUNTA('Risultati 2006'!A:L,"Avversario",E9:G10)</f>
        <v>0</v>
      </c>
    </row>
    <row r="11" spans="1:8" ht="12.75">
      <c r="A11" s="1" t="s">
        <v>5</v>
      </c>
      <c r="B11" s="2" t="s">
        <v>6</v>
      </c>
      <c r="C11" s="2" t="s">
        <v>22</v>
      </c>
      <c r="D11" s="3" t="s">
        <v>36</v>
      </c>
      <c r="E11" s="1" t="s">
        <v>5</v>
      </c>
      <c r="F11" s="2" t="s">
        <v>6</v>
      </c>
      <c r="G11" s="2" t="s">
        <v>22</v>
      </c>
      <c r="H11" s="3" t="s">
        <v>74</v>
      </c>
    </row>
    <row r="12" spans="1:8" ht="12.75">
      <c r="A12" s="1" t="s">
        <v>1</v>
      </c>
      <c r="B12" s="2" t="s">
        <v>10</v>
      </c>
      <c r="C12" s="2" t="s">
        <v>33</v>
      </c>
      <c r="D12" s="2">
        <f>DCOUNTA('Risultati 2006'!A:L,"Avversario",A11:C12)</f>
        <v>0</v>
      </c>
      <c r="E12" s="1" t="s">
        <v>1</v>
      </c>
      <c r="F12" s="2" t="s">
        <v>15</v>
      </c>
      <c r="G12" s="2" t="s">
        <v>33</v>
      </c>
      <c r="H12" s="2">
        <f>DCOUNTA('Risultati 2006'!A:L,"Avversario",E11:G12)</f>
        <v>0</v>
      </c>
    </row>
    <row r="13" spans="1:10" ht="12.75">
      <c r="A13" s="1" t="s">
        <v>5</v>
      </c>
      <c r="B13" s="2" t="s">
        <v>6</v>
      </c>
      <c r="C13" s="2" t="s">
        <v>22</v>
      </c>
      <c r="D13" s="3" t="s">
        <v>18</v>
      </c>
      <c r="E13" s="1" t="s">
        <v>5</v>
      </c>
      <c r="F13" s="2" t="s">
        <v>6</v>
      </c>
      <c r="G13" s="2" t="s">
        <v>22</v>
      </c>
      <c r="H13" s="3" t="s">
        <v>75</v>
      </c>
      <c r="I13" s="3" t="s">
        <v>54</v>
      </c>
      <c r="J13" s="3" t="s">
        <v>53</v>
      </c>
    </row>
    <row r="14" spans="1:10" ht="12.75">
      <c r="A14" s="1" t="s">
        <v>12</v>
      </c>
      <c r="B14" s="2" t="s">
        <v>10</v>
      </c>
      <c r="C14" s="2" t="s">
        <v>84</v>
      </c>
      <c r="D14" s="2">
        <f>DCOUNTA('Risultati 2006'!A:L,"Avversario",A13:C14)</f>
        <v>0</v>
      </c>
      <c r="E14" s="1" t="s">
        <v>12</v>
      </c>
      <c r="F14" s="2" t="s">
        <v>15</v>
      </c>
      <c r="G14" s="2" t="s">
        <v>84</v>
      </c>
      <c r="H14" s="2">
        <f>DCOUNTA('Risultati 2006'!A:L,"Avversario",E13:G14)</f>
        <v>0</v>
      </c>
      <c r="I14" s="2">
        <f>D14+D16+D18</f>
        <v>0</v>
      </c>
      <c r="J14" s="2">
        <f>H14+H16+H18</f>
        <v>0</v>
      </c>
    </row>
    <row r="15" spans="1:8" ht="12.75">
      <c r="A15" s="1" t="s">
        <v>5</v>
      </c>
      <c r="B15" s="2" t="s">
        <v>6</v>
      </c>
      <c r="C15" s="2" t="s">
        <v>22</v>
      </c>
      <c r="D15" s="3" t="s">
        <v>37</v>
      </c>
      <c r="E15" s="1" t="s">
        <v>5</v>
      </c>
      <c r="F15" s="2" t="s">
        <v>6</v>
      </c>
      <c r="G15" s="2" t="s">
        <v>22</v>
      </c>
      <c r="H15" s="3" t="s">
        <v>58</v>
      </c>
    </row>
    <row r="16" spans="1:8" ht="12.75">
      <c r="A16" s="1" t="s">
        <v>12</v>
      </c>
      <c r="B16" s="2" t="s">
        <v>10</v>
      </c>
      <c r="C16" s="2" t="s">
        <v>34</v>
      </c>
      <c r="D16" s="2">
        <f>DCOUNTA('Risultati 2006'!A:L,"Avversario",A15:C16)</f>
        <v>0</v>
      </c>
      <c r="E16" s="1" t="s">
        <v>12</v>
      </c>
      <c r="F16" s="2" t="s">
        <v>15</v>
      </c>
      <c r="G16" s="2" t="s">
        <v>34</v>
      </c>
      <c r="H16" s="2">
        <f>DCOUNTA('Risultati 2006'!A:L,"Avversario",E15:G16)</f>
        <v>0</v>
      </c>
    </row>
    <row r="17" spans="1:8" ht="12.75">
      <c r="A17" s="1" t="s">
        <v>5</v>
      </c>
      <c r="B17" s="2" t="s">
        <v>6</v>
      </c>
      <c r="C17" s="2" t="s">
        <v>22</v>
      </c>
      <c r="D17" s="3" t="s">
        <v>38</v>
      </c>
      <c r="E17" s="1" t="s">
        <v>5</v>
      </c>
      <c r="F17" s="2" t="s">
        <v>6</v>
      </c>
      <c r="G17" s="2" t="s">
        <v>22</v>
      </c>
      <c r="H17" s="3" t="s">
        <v>59</v>
      </c>
    </row>
    <row r="18" spans="1:8" ht="12.75">
      <c r="A18" s="1" t="s">
        <v>12</v>
      </c>
      <c r="B18" s="2" t="s">
        <v>10</v>
      </c>
      <c r="C18" s="2" t="s">
        <v>33</v>
      </c>
      <c r="D18" s="2">
        <f>DCOUNTA('Risultati 2006'!A:L,"Avversario",A17:C18)</f>
        <v>0</v>
      </c>
      <c r="E18" s="1" t="s">
        <v>12</v>
      </c>
      <c r="F18" s="2" t="s">
        <v>15</v>
      </c>
      <c r="G18" s="2" t="s">
        <v>33</v>
      </c>
      <c r="H18" s="2">
        <f>DCOUNTA('Risultati 2006'!A:L,"Avversario",E17:G18)</f>
        <v>0</v>
      </c>
    </row>
    <row r="19" spans="1:10" ht="12.75">
      <c r="A19" s="1" t="s">
        <v>5</v>
      </c>
      <c r="B19" s="2" t="s">
        <v>6</v>
      </c>
      <c r="C19" s="2" t="s">
        <v>22</v>
      </c>
      <c r="D19" s="3" t="s">
        <v>19</v>
      </c>
      <c r="E19" s="1" t="s">
        <v>5</v>
      </c>
      <c r="F19" s="2" t="s">
        <v>6</v>
      </c>
      <c r="G19" s="2" t="s">
        <v>22</v>
      </c>
      <c r="H19" s="3" t="s">
        <v>60</v>
      </c>
      <c r="I19" s="3" t="s">
        <v>52</v>
      </c>
      <c r="J19" s="3" t="s">
        <v>51</v>
      </c>
    </row>
    <row r="20" spans="1:10" ht="12.75">
      <c r="A20" s="1" t="s">
        <v>13</v>
      </c>
      <c r="B20" s="2" t="s">
        <v>10</v>
      </c>
      <c r="C20" s="2" t="s">
        <v>84</v>
      </c>
      <c r="D20" s="2">
        <f>DCOUNTA('Risultati 2006'!A:L,"Avversario",A19:C20)</f>
        <v>0</v>
      </c>
      <c r="E20" s="1" t="s">
        <v>13</v>
      </c>
      <c r="F20" s="2" t="s">
        <v>15</v>
      </c>
      <c r="G20" s="2" t="s">
        <v>84</v>
      </c>
      <c r="H20" s="2">
        <f>DCOUNTA('Risultati 2006'!A:L,"Avversario",E19:G20)</f>
        <v>0</v>
      </c>
      <c r="I20" s="2">
        <f>D20+D22+D24</f>
        <v>0</v>
      </c>
      <c r="J20" s="2">
        <f>H20+H22+H24</f>
        <v>0</v>
      </c>
    </row>
    <row r="21" spans="1:8" ht="12.75">
      <c r="A21" s="1" t="s">
        <v>5</v>
      </c>
      <c r="B21" s="2" t="s">
        <v>6</v>
      </c>
      <c r="C21" s="2" t="s">
        <v>22</v>
      </c>
      <c r="D21" s="3" t="s">
        <v>40</v>
      </c>
      <c r="E21" s="1" t="s">
        <v>5</v>
      </c>
      <c r="F21" s="2" t="s">
        <v>6</v>
      </c>
      <c r="G21" s="2" t="s">
        <v>22</v>
      </c>
      <c r="H21" s="3" t="s">
        <v>61</v>
      </c>
    </row>
    <row r="22" spans="1:8" ht="12.75">
      <c r="A22" s="1" t="s">
        <v>13</v>
      </c>
      <c r="B22" s="2" t="s">
        <v>10</v>
      </c>
      <c r="C22" s="2" t="s">
        <v>34</v>
      </c>
      <c r="D22" s="2">
        <f>DCOUNTA('Risultati 2006'!A:L,"Avversario",A21:C22)</f>
        <v>0</v>
      </c>
      <c r="E22" s="1" t="s">
        <v>13</v>
      </c>
      <c r="F22" s="2" t="s">
        <v>15</v>
      </c>
      <c r="G22" s="2" t="s">
        <v>34</v>
      </c>
      <c r="H22" s="2">
        <f>DCOUNTA('Risultati 2006'!A:L,"Avversario",E21:G22)</f>
        <v>0</v>
      </c>
    </row>
    <row r="23" spans="1:8" ht="12.75">
      <c r="A23" s="1" t="s">
        <v>5</v>
      </c>
      <c r="B23" s="2" t="s">
        <v>6</v>
      </c>
      <c r="C23" s="2" t="s">
        <v>22</v>
      </c>
      <c r="D23" s="3" t="s">
        <v>39</v>
      </c>
      <c r="E23" s="1" t="s">
        <v>5</v>
      </c>
      <c r="F23" s="2" t="s">
        <v>6</v>
      </c>
      <c r="G23" s="2" t="s">
        <v>22</v>
      </c>
      <c r="H23" s="3" t="s">
        <v>62</v>
      </c>
    </row>
    <row r="24" spans="1:8" ht="12.75">
      <c r="A24" s="1" t="s">
        <v>13</v>
      </c>
      <c r="B24" s="2" t="s">
        <v>10</v>
      </c>
      <c r="C24" s="2" t="s">
        <v>33</v>
      </c>
      <c r="D24" s="2">
        <f>DCOUNTA('Risultati 2006'!A:L,"Avversario",A23:C24)</f>
        <v>0</v>
      </c>
      <c r="E24" s="1" t="s">
        <v>13</v>
      </c>
      <c r="F24" s="2" t="s">
        <v>15</v>
      </c>
      <c r="G24" s="2" t="s">
        <v>33</v>
      </c>
      <c r="H24" s="2">
        <f>DCOUNTA('Risultati 2006'!A:L,"Avversario",E23:G24)</f>
        <v>0</v>
      </c>
    </row>
    <row r="25" spans="1:10" ht="12.75">
      <c r="A25" s="1" t="s">
        <v>5</v>
      </c>
      <c r="B25" s="2" t="s">
        <v>6</v>
      </c>
      <c r="C25" s="2" t="s">
        <v>22</v>
      </c>
      <c r="D25" s="3" t="s">
        <v>20</v>
      </c>
      <c r="E25" s="1" t="s">
        <v>5</v>
      </c>
      <c r="F25" s="2" t="s">
        <v>6</v>
      </c>
      <c r="G25" s="2" t="s">
        <v>22</v>
      </c>
      <c r="H25" s="3" t="s">
        <v>63</v>
      </c>
      <c r="I25" s="3" t="s">
        <v>50</v>
      </c>
      <c r="J25" s="3" t="s">
        <v>49</v>
      </c>
    </row>
    <row r="26" spans="1:10" ht="12.75">
      <c r="A26" s="1" t="s">
        <v>14</v>
      </c>
      <c r="B26" s="2" t="s">
        <v>10</v>
      </c>
      <c r="C26" s="2" t="s">
        <v>84</v>
      </c>
      <c r="D26" s="2">
        <f>DCOUNTA('Risultati 2006'!A:L,"Avversario",A25:C26)</f>
        <v>0</v>
      </c>
      <c r="E26" s="1" t="s">
        <v>14</v>
      </c>
      <c r="F26" s="2" t="s">
        <v>15</v>
      </c>
      <c r="G26" s="2" t="s">
        <v>84</v>
      </c>
      <c r="H26" s="2">
        <f>DCOUNTA('Risultati 2006'!A:L,"Avversario",E25:G26)</f>
        <v>0</v>
      </c>
      <c r="I26" s="2">
        <f>D26+D28+D30</f>
        <v>0</v>
      </c>
      <c r="J26" s="2">
        <f>H26+H28+H30</f>
        <v>0</v>
      </c>
    </row>
    <row r="27" spans="1:8" ht="12.75">
      <c r="A27" s="1" t="s">
        <v>5</v>
      </c>
      <c r="B27" s="2" t="s">
        <v>6</v>
      </c>
      <c r="C27" s="2" t="s">
        <v>22</v>
      </c>
      <c r="D27" s="3" t="s">
        <v>42</v>
      </c>
      <c r="E27" s="1" t="s">
        <v>5</v>
      </c>
      <c r="F27" s="2" t="s">
        <v>6</v>
      </c>
      <c r="G27" s="2" t="s">
        <v>22</v>
      </c>
      <c r="H27" s="3" t="s">
        <v>64</v>
      </c>
    </row>
    <row r="28" spans="1:8" ht="12.75">
      <c r="A28" s="1" t="s">
        <v>14</v>
      </c>
      <c r="B28" s="2" t="s">
        <v>10</v>
      </c>
      <c r="C28" s="2" t="s">
        <v>34</v>
      </c>
      <c r="D28" s="2">
        <f>DCOUNTA('Risultati 2006'!A:L,"Avversario",A27:C28)</f>
        <v>0</v>
      </c>
      <c r="E28" s="1" t="s">
        <v>14</v>
      </c>
      <c r="F28" s="2" t="s">
        <v>15</v>
      </c>
      <c r="G28" s="2" t="s">
        <v>34</v>
      </c>
      <c r="H28" s="2">
        <f>DCOUNTA('Risultati 2006'!A:L,"Avversario",E27:G28)</f>
        <v>0</v>
      </c>
    </row>
    <row r="29" spans="1:8" ht="12.75">
      <c r="A29" s="1" t="s">
        <v>5</v>
      </c>
      <c r="B29" s="2" t="s">
        <v>6</v>
      </c>
      <c r="C29" s="2" t="s">
        <v>22</v>
      </c>
      <c r="D29" s="3" t="s">
        <v>41</v>
      </c>
      <c r="E29" s="1" t="s">
        <v>5</v>
      </c>
      <c r="F29" s="2" t="s">
        <v>6</v>
      </c>
      <c r="G29" s="2" t="s">
        <v>22</v>
      </c>
      <c r="H29" s="3" t="s">
        <v>65</v>
      </c>
    </row>
    <row r="30" spans="1:8" ht="12.75">
      <c r="A30" s="1" t="s">
        <v>14</v>
      </c>
      <c r="B30" s="2" t="s">
        <v>10</v>
      </c>
      <c r="C30" s="2" t="s">
        <v>33</v>
      </c>
      <c r="D30" s="2">
        <f>DCOUNTA('Risultati 2006'!A:L,"Avversario",A29:C30)</f>
        <v>0</v>
      </c>
      <c r="E30" s="1" t="s">
        <v>14</v>
      </c>
      <c r="F30" s="2" t="s">
        <v>15</v>
      </c>
      <c r="G30" s="2" t="s">
        <v>33</v>
      </c>
      <c r="H30" s="2">
        <f>DCOUNTA('Risultati 2006'!A:L,"Avversario",E29:G30)</f>
        <v>0</v>
      </c>
    </row>
    <row r="31" spans="1:10" ht="12.75">
      <c r="A31" s="1" t="s">
        <v>5</v>
      </c>
      <c r="B31" s="2" t="s">
        <v>6</v>
      </c>
      <c r="C31" s="2" t="s">
        <v>22</v>
      </c>
      <c r="D31" s="3" t="s">
        <v>21</v>
      </c>
      <c r="E31" s="1" t="s">
        <v>5</v>
      </c>
      <c r="F31" s="2" t="s">
        <v>6</v>
      </c>
      <c r="G31" s="2" t="s">
        <v>22</v>
      </c>
      <c r="H31" s="3" t="s">
        <v>66</v>
      </c>
      <c r="I31" s="3" t="s">
        <v>48</v>
      </c>
      <c r="J31" s="3" t="s">
        <v>47</v>
      </c>
    </row>
    <row r="32" spans="1:10" ht="12.75">
      <c r="A32" s="1" t="s">
        <v>0</v>
      </c>
      <c r="B32" s="2" t="s">
        <v>10</v>
      </c>
      <c r="C32" s="2" t="s">
        <v>84</v>
      </c>
      <c r="D32" s="2">
        <f>DCOUNTA('Risultati 2006'!A:L,"Avversario",A31:C32)</f>
        <v>0</v>
      </c>
      <c r="E32" s="1" t="s">
        <v>0</v>
      </c>
      <c r="F32" s="2" t="s">
        <v>15</v>
      </c>
      <c r="G32" s="2" t="s">
        <v>84</v>
      </c>
      <c r="H32" s="2">
        <f>DCOUNTA('Risultati 2006'!A:L,"Avversario",E31:G32)</f>
        <v>0</v>
      </c>
      <c r="I32" s="2">
        <f>D32+D34+D36</f>
        <v>0</v>
      </c>
      <c r="J32" s="2">
        <f>H32+H34+H36</f>
        <v>0</v>
      </c>
    </row>
    <row r="33" spans="1:8" ht="12.75">
      <c r="A33" s="1" t="s">
        <v>5</v>
      </c>
      <c r="B33" s="2" t="s">
        <v>6</v>
      </c>
      <c r="C33" s="2" t="s">
        <v>22</v>
      </c>
      <c r="D33" s="3" t="s">
        <v>44</v>
      </c>
      <c r="E33" s="1" t="s">
        <v>5</v>
      </c>
      <c r="F33" s="2" t="s">
        <v>6</v>
      </c>
      <c r="G33" s="2" t="s">
        <v>22</v>
      </c>
      <c r="H33" s="3" t="s">
        <v>67</v>
      </c>
    </row>
    <row r="34" spans="1:8" ht="12.75">
      <c r="A34" s="1" t="s">
        <v>0</v>
      </c>
      <c r="B34" s="2" t="s">
        <v>10</v>
      </c>
      <c r="C34" s="2" t="s">
        <v>34</v>
      </c>
      <c r="D34" s="2">
        <f>DCOUNTA('Risultati 2006'!A:L,"Avversario",A33:C34)</f>
        <v>0</v>
      </c>
      <c r="E34" s="1" t="s">
        <v>0</v>
      </c>
      <c r="F34" s="2" t="s">
        <v>15</v>
      </c>
      <c r="G34" s="2" t="s">
        <v>34</v>
      </c>
      <c r="H34" s="2">
        <f>DCOUNTA('Risultati 2006'!A:L,"Avversario",E33:G34)</f>
        <v>0</v>
      </c>
    </row>
    <row r="35" spans="1:8" ht="12.75">
      <c r="A35" s="1" t="s">
        <v>5</v>
      </c>
      <c r="B35" s="2" t="s">
        <v>6</v>
      </c>
      <c r="C35" s="2" t="s">
        <v>22</v>
      </c>
      <c r="D35" s="3" t="s">
        <v>43</v>
      </c>
      <c r="E35" s="1" t="s">
        <v>5</v>
      </c>
      <c r="F35" s="2" t="s">
        <v>6</v>
      </c>
      <c r="G35" s="2" t="s">
        <v>22</v>
      </c>
      <c r="H35" s="3" t="s">
        <v>68</v>
      </c>
    </row>
    <row r="36" spans="1:8" ht="12.75">
      <c r="A36" s="1" t="s">
        <v>0</v>
      </c>
      <c r="B36" s="2" t="s">
        <v>10</v>
      </c>
      <c r="C36" s="2" t="s">
        <v>33</v>
      </c>
      <c r="D36" s="2">
        <f>DCOUNTA('Risultati 2006'!A:L,"Avversario",A35:C36)</f>
        <v>0</v>
      </c>
      <c r="E36" s="1" t="s">
        <v>0</v>
      </c>
      <c r="F36" s="2" t="s">
        <v>15</v>
      </c>
      <c r="G36" s="2" t="s">
        <v>33</v>
      </c>
      <c r="H36" s="2">
        <f>DCOUNTA('Risultati 2006'!A:L,"Avversario",E35:G36)</f>
        <v>0</v>
      </c>
    </row>
    <row r="37" spans="1:10" ht="12.75">
      <c r="A37" s="1" t="s">
        <v>5</v>
      </c>
      <c r="B37" s="2" t="s">
        <v>6</v>
      </c>
      <c r="C37" s="2" t="s">
        <v>22</v>
      </c>
      <c r="D37" s="3" t="s">
        <v>137</v>
      </c>
      <c r="E37" s="1" t="s">
        <v>5</v>
      </c>
      <c r="F37" s="2" t="s">
        <v>6</v>
      </c>
      <c r="G37" s="2" t="s">
        <v>22</v>
      </c>
      <c r="H37" s="3" t="s">
        <v>138</v>
      </c>
      <c r="I37" s="3" t="s">
        <v>139</v>
      </c>
      <c r="J37" s="3" t="s">
        <v>140</v>
      </c>
    </row>
    <row r="38" spans="1:10" ht="12.75">
      <c r="A38" s="1" t="s">
        <v>106</v>
      </c>
      <c r="B38" s="2" t="s">
        <v>10</v>
      </c>
      <c r="C38" s="2" t="s">
        <v>84</v>
      </c>
      <c r="D38" s="2">
        <f>DCOUNTA('Risultati 2006'!A:L,"Avversario",A37:C38)</f>
        <v>0</v>
      </c>
      <c r="E38" s="1" t="s">
        <v>106</v>
      </c>
      <c r="F38" s="2" t="s">
        <v>15</v>
      </c>
      <c r="G38" s="2" t="s">
        <v>84</v>
      </c>
      <c r="H38" s="2">
        <f>DCOUNTA('Risultati 2006'!A:L,"Avversario",E37:G38)</f>
        <v>0</v>
      </c>
      <c r="I38" s="2">
        <f>D38+D40+D42</f>
        <v>0</v>
      </c>
      <c r="J38" s="2">
        <f>H38+H40+H42</f>
        <v>0</v>
      </c>
    </row>
    <row r="39" spans="1:8" ht="12.75">
      <c r="A39" s="1" t="s">
        <v>5</v>
      </c>
      <c r="B39" s="2" t="s">
        <v>6</v>
      </c>
      <c r="C39" s="2" t="s">
        <v>22</v>
      </c>
      <c r="D39" s="3" t="s">
        <v>141</v>
      </c>
      <c r="E39" s="1" t="s">
        <v>5</v>
      </c>
      <c r="F39" s="2" t="s">
        <v>6</v>
      </c>
      <c r="G39" s="2" t="s">
        <v>22</v>
      </c>
      <c r="H39" s="3" t="s">
        <v>142</v>
      </c>
    </row>
    <row r="40" spans="1:8" ht="12.75">
      <c r="A40" s="1" t="s">
        <v>106</v>
      </c>
      <c r="B40" s="2" t="s">
        <v>10</v>
      </c>
      <c r="C40" s="2" t="s">
        <v>34</v>
      </c>
      <c r="D40" s="2">
        <f>DCOUNTA('Risultati 2006'!A:L,"Avversario",A39:C40)</f>
        <v>0</v>
      </c>
      <c r="E40" s="1" t="s">
        <v>106</v>
      </c>
      <c r="F40" s="2" t="s">
        <v>15</v>
      </c>
      <c r="G40" s="2" t="s">
        <v>34</v>
      </c>
      <c r="H40" s="2">
        <f>DCOUNTA('Risultati 2006'!A:L,"Avversario",E39:G40)</f>
        <v>0</v>
      </c>
    </row>
    <row r="41" spans="1:8" ht="12.75">
      <c r="A41" s="1" t="s">
        <v>5</v>
      </c>
      <c r="B41" s="2" t="s">
        <v>6</v>
      </c>
      <c r="C41" s="2" t="s">
        <v>22</v>
      </c>
      <c r="D41" s="3" t="s">
        <v>143</v>
      </c>
      <c r="E41" s="1" t="s">
        <v>5</v>
      </c>
      <c r="F41" s="2" t="s">
        <v>6</v>
      </c>
      <c r="G41" s="2" t="s">
        <v>22</v>
      </c>
      <c r="H41" s="3" t="s">
        <v>144</v>
      </c>
    </row>
    <row r="42" spans="1:8" ht="12.75">
      <c r="A42" s="1" t="s">
        <v>106</v>
      </c>
      <c r="B42" s="2" t="s">
        <v>10</v>
      </c>
      <c r="C42" s="2" t="s">
        <v>33</v>
      </c>
      <c r="D42" s="2">
        <f>DCOUNTA('Risultati 2006'!A:L,"Avversario",A41:C42)</f>
        <v>0</v>
      </c>
      <c r="E42" s="1" t="s">
        <v>106</v>
      </c>
      <c r="F42" s="2" t="s">
        <v>15</v>
      </c>
      <c r="G42" s="2" t="s">
        <v>33</v>
      </c>
      <c r="H42" s="2">
        <f>DCOUNTA('Risultati 2006'!A:L,"Avversario",E41:G42)</f>
        <v>0</v>
      </c>
    </row>
    <row r="43" spans="1:10" ht="12.75">
      <c r="A43" s="1" t="s">
        <v>5</v>
      </c>
      <c r="B43" s="2" t="s">
        <v>6</v>
      </c>
      <c r="C43" s="2" t="s">
        <v>22</v>
      </c>
      <c r="D43" s="3" t="s">
        <v>145</v>
      </c>
      <c r="E43" s="1" t="s">
        <v>5</v>
      </c>
      <c r="F43" s="2" t="s">
        <v>6</v>
      </c>
      <c r="G43" s="2" t="s">
        <v>22</v>
      </c>
      <c r="H43" s="3" t="s">
        <v>146</v>
      </c>
      <c r="I43" s="3" t="s">
        <v>147</v>
      </c>
      <c r="J43" s="3" t="s">
        <v>148</v>
      </c>
    </row>
    <row r="44" spans="1:10" ht="12.75">
      <c r="A44" s="1" t="s">
        <v>107</v>
      </c>
      <c r="B44" s="2" t="s">
        <v>10</v>
      </c>
      <c r="C44" s="2" t="s">
        <v>84</v>
      </c>
      <c r="D44" s="2">
        <f>DCOUNTA('Risultati 2006'!A:L,"Avversario",A43:C44)</f>
        <v>0</v>
      </c>
      <c r="E44" s="1" t="s">
        <v>107</v>
      </c>
      <c r="F44" s="2" t="s">
        <v>15</v>
      </c>
      <c r="G44" s="2" t="s">
        <v>84</v>
      </c>
      <c r="H44" s="2">
        <f>DCOUNTA('Risultati 2006'!A:L,"Avversario",E43:G44)</f>
        <v>0</v>
      </c>
      <c r="I44" s="2">
        <f>D44+D46+D48</f>
        <v>0</v>
      </c>
      <c r="J44" s="2">
        <f>H44+H46+H48</f>
        <v>0</v>
      </c>
    </row>
    <row r="45" spans="1:8" ht="12.75">
      <c r="A45" s="1" t="s">
        <v>5</v>
      </c>
      <c r="B45" s="2" t="s">
        <v>6</v>
      </c>
      <c r="C45" s="2" t="s">
        <v>22</v>
      </c>
      <c r="D45" s="3" t="s">
        <v>149</v>
      </c>
      <c r="E45" s="1" t="s">
        <v>5</v>
      </c>
      <c r="F45" s="2" t="s">
        <v>6</v>
      </c>
      <c r="G45" s="2" t="s">
        <v>22</v>
      </c>
      <c r="H45" s="3" t="s">
        <v>150</v>
      </c>
    </row>
    <row r="46" spans="1:8" ht="12.75">
      <c r="A46" s="1" t="s">
        <v>107</v>
      </c>
      <c r="B46" s="2" t="s">
        <v>10</v>
      </c>
      <c r="C46" s="2" t="s">
        <v>34</v>
      </c>
      <c r="D46" s="2">
        <f>DCOUNTA('Risultati 2006'!A:L,"Avversario",A45:C46)</f>
        <v>0</v>
      </c>
      <c r="E46" s="1" t="s">
        <v>107</v>
      </c>
      <c r="F46" s="2" t="s">
        <v>15</v>
      </c>
      <c r="G46" s="2" t="s">
        <v>34</v>
      </c>
      <c r="H46" s="2">
        <f>DCOUNTA('Risultati 2006'!A:L,"Avversario",E45:G46)</f>
        <v>0</v>
      </c>
    </row>
    <row r="47" spans="1:8" ht="12.75">
      <c r="A47" s="1" t="s">
        <v>5</v>
      </c>
      <c r="B47" s="2" t="s">
        <v>6</v>
      </c>
      <c r="C47" s="2" t="s">
        <v>22</v>
      </c>
      <c r="D47" s="3" t="s">
        <v>151</v>
      </c>
      <c r="E47" s="1" t="s">
        <v>5</v>
      </c>
      <c r="F47" s="2" t="s">
        <v>6</v>
      </c>
      <c r="G47" s="2" t="s">
        <v>22</v>
      </c>
      <c r="H47" s="3" t="s">
        <v>152</v>
      </c>
    </row>
    <row r="48" spans="1:8" ht="12.75">
      <c r="A48" s="1" t="s">
        <v>107</v>
      </c>
      <c r="B48" s="2" t="s">
        <v>10</v>
      </c>
      <c r="C48" s="2" t="s">
        <v>33</v>
      </c>
      <c r="D48" s="2">
        <f>DCOUNTA('Risultati 2006'!A:L,"Avversario",A47:C48)</f>
        <v>0</v>
      </c>
      <c r="E48" s="1" t="s">
        <v>107</v>
      </c>
      <c r="F48" s="2" t="s">
        <v>15</v>
      </c>
      <c r="G48" s="2" t="s">
        <v>33</v>
      </c>
      <c r="H48" s="2">
        <f>DCOUNTA('Risultati 2006'!A:L,"Avversario",E47:G48)</f>
        <v>0</v>
      </c>
    </row>
    <row r="49" spans="1:10" ht="12.75">
      <c r="A49" s="1" t="s">
        <v>5</v>
      </c>
      <c r="B49" s="2" t="s">
        <v>6</v>
      </c>
      <c r="C49" s="2" t="s">
        <v>22</v>
      </c>
      <c r="D49" s="3" t="s">
        <v>153</v>
      </c>
      <c r="E49" s="1" t="s">
        <v>5</v>
      </c>
      <c r="F49" s="2" t="s">
        <v>6</v>
      </c>
      <c r="G49" s="2" t="s">
        <v>22</v>
      </c>
      <c r="H49" s="3" t="s">
        <v>154</v>
      </c>
      <c r="I49" s="3" t="s">
        <v>155</v>
      </c>
      <c r="J49" s="3" t="s">
        <v>156</v>
      </c>
    </row>
    <row r="50" spans="1:10" ht="12.75">
      <c r="A50" s="1" t="s">
        <v>108</v>
      </c>
      <c r="B50" s="2" t="s">
        <v>10</v>
      </c>
      <c r="C50" s="2" t="s">
        <v>84</v>
      </c>
      <c r="D50" s="2">
        <f>DCOUNTA('Risultati 2006'!A:L,"Avversario",A49:C50)</f>
        <v>0</v>
      </c>
      <c r="E50" s="1" t="s">
        <v>108</v>
      </c>
      <c r="F50" s="2" t="s">
        <v>15</v>
      </c>
      <c r="G50" s="2" t="s">
        <v>84</v>
      </c>
      <c r="H50" s="2">
        <f>DCOUNTA('Risultati 2006'!A:L,"Avversario",E49:G50)</f>
        <v>0</v>
      </c>
      <c r="I50" s="2">
        <f>D50+D52+D54</f>
        <v>0</v>
      </c>
      <c r="J50" s="2">
        <f>H50+H52+H54</f>
        <v>0</v>
      </c>
    </row>
    <row r="51" spans="1:8" ht="12.75">
      <c r="A51" s="1" t="s">
        <v>5</v>
      </c>
      <c r="B51" s="2" t="s">
        <v>6</v>
      </c>
      <c r="C51" s="2" t="s">
        <v>22</v>
      </c>
      <c r="D51" s="3" t="s">
        <v>157</v>
      </c>
      <c r="E51" s="1" t="s">
        <v>5</v>
      </c>
      <c r="F51" s="2" t="s">
        <v>6</v>
      </c>
      <c r="G51" s="2" t="s">
        <v>22</v>
      </c>
      <c r="H51" s="3" t="s">
        <v>158</v>
      </c>
    </row>
    <row r="52" spans="1:8" ht="12.75">
      <c r="A52" s="1" t="s">
        <v>108</v>
      </c>
      <c r="B52" s="2" t="s">
        <v>10</v>
      </c>
      <c r="C52" s="2" t="s">
        <v>34</v>
      </c>
      <c r="D52" s="2">
        <f>DCOUNTA('Risultati 2006'!A:L,"Avversario",A51:C52)</f>
        <v>0</v>
      </c>
      <c r="E52" s="1" t="s">
        <v>108</v>
      </c>
      <c r="F52" s="2" t="s">
        <v>15</v>
      </c>
      <c r="G52" s="2" t="s">
        <v>34</v>
      </c>
      <c r="H52" s="2">
        <f>DCOUNTA('Risultati 2006'!A:L,"Avversario",E51:G52)</f>
        <v>0</v>
      </c>
    </row>
    <row r="53" spans="1:8" ht="12.75">
      <c r="A53" s="1" t="s">
        <v>5</v>
      </c>
      <c r="B53" s="2" t="s">
        <v>6</v>
      </c>
      <c r="C53" s="2" t="s">
        <v>22</v>
      </c>
      <c r="D53" s="3" t="s">
        <v>159</v>
      </c>
      <c r="E53" s="1" t="s">
        <v>5</v>
      </c>
      <c r="F53" s="2" t="s">
        <v>6</v>
      </c>
      <c r="G53" s="2" t="s">
        <v>22</v>
      </c>
      <c r="H53" s="3" t="s">
        <v>160</v>
      </c>
    </row>
    <row r="54" spans="1:8" ht="12.75">
      <c r="A54" s="1" t="s">
        <v>108</v>
      </c>
      <c r="B54" s="2" t="s">
        <v>10</v>
      </c>
      <c r="C54" s="2" t="s">
        <v>33</v>
      </c>
      <c r="D54" s="2">
        <f>DCOUNTA('Risultati 2006'!A:L,"Avversario",A53:C54)</f>
        <v>0</v>
      </c>
      <c r="E54" s="1" t="s">
        <v>108</v>
      </c>
      <c r="F54" s="2" t="s">
        <v>15</v>
      </c>
      <c r="G54" s="2" t="s">
        <v>33</v>
      </c>
      <c r="H54" s="2">
        <f>DCOUNTA('Risultati 2006'!A:L,"Avversario",E53:G54)</f>
        <v>0</v>
      </c>
    </row>
    <row r="55" spans="1:10" ht="12.75">
      <c r="A55" s="1" t="s">
        <v>5</v>
      </c>
      <c r="B55" s="2" t="s">
        <v>6</v>
      </c>
      <c r="C55" s="2" t="s">
        <v>22</v>
      </c>
      <c r="D55" s="3" t="s">
        <v>161</v>
      </c>
      <c r="E55" s="1" t="s">
        <v>5</v>
      </c>
      <c r="F55" s="2" t="s">
        <v>6</v>
      </c>
      <c r="G55" s="2" t="s">
        <v>22</v>
      </c>
      <c r="H55" s="3" t="s">
        <v>162</v>
      </c>
      <c r="I55" s="3" t="s">
        <v>163</v>
      </c>
      <c r="J55" s="3" t="s">
        <v>164</v>
      </c>
    </row>
    <row r="56" spans="1:10" ht="12.75">
      <c r="A56" s="1" t="s">
        <v>109</v>
      </c>
      <c r="B56" s="2" t="s">
        <v>10</v>
      </c>
      <c r="C56" s="2" t="s">
        <v>84</v>
      </c>
      <c r="D56" s="2">
        <f>DCOUNTA('Risultati 2006'!A:L,"Avversario",A55:C56)</f>
        <v>0</v>
      </c>
      <c r="E56" s="1" t="s">
        <v>109</v>
      </c>
      <c r="F56" s="2" t="s">
        <v>15</v>
      </c>
      <c r="G56" s="2" t="s">
        <v>84</v>
      </c>
      <c r="H56" s="2">
        <f>DCOUNTA('Risultati 2006'!A:L,"Avversario",E55:G56)</f>
        <v>0</v>
      </c>
      <c r="I56" s="2">
        <f>D56+D58+D60</f>
        <v>0</v>
      </c>
      <c r="J56" s="2">
        <f>H56+H58+H60</f>
        <v>0</v>
      </c>
    </row>
    <row r="57" spans="1:8" ht="12.75">
      <c r="A57" s="1" t="s">
        <v>5</v>
      </c>
      <c r="B57" s="2" t="s">
        <v>6</v>
      </c>
      <c r="C57" s="2" t="s">
        <v>22</v>
      </c>
      <c r="D57" s="3" t="s">
        <v>165</v>
      </c>
      <c r="E57" s="1" t="s">
        <v>5</v>
      </c>
      <c r="F57" s="2" t="s">
        <v>6</v>
      </c>
      <c r="G57" s="2" t="s">
        <v>22</v>
      </c>
      <c r="H57" s="3" t="s">
        <v>166</v>
      </c>
    </row>
    <row r="58" spans="1:8" ht="12.75">
      <c r="A58" s="1" t="s">
        <v>109</v>
      </c>
      <c r="B58" s="2" t="s">
        <v>10</v>
      </c>
      <c r="C58" s="2" t="s">
        <v>34</v>
      </c>
      <c r="D58" s="2">
        <f>DCOUNTA('Risultati 2006'!A:L,"Avversario",A57:C58)</f>
        <v>0</v>
      </c>
      <c r="E58" s="1" t="s">
        <v>109</v>
      </c>
      <c r="F58" s="2" t="s">
        <v>15</v>
      </c>
      <c r="G58" s="2" t="s">
        <v>34</v>
      </c>
      <c r="H58" s="2">
        <f>DCOUNTA('Risultati 2006'!A:L,"Avversario",E57:G58)</f>
        <v>0</v>
      </c>
    </row>
    <row r="59" spans="1:8" ht="12.75">
      <c r="A59" s="1" t="s">
        <v>5</v>
      </c>
      <c r="B59" s="2" t="s">
        <v>6</v>
      </c>
      <c r="C59" s="2" t="s">
        <v>22</v>
      </c>
      <c r="D59" s="3" t="s">
        <v>167</v>
      </c>
      <c r="E59" s="1" t="s">
        <v>5</v>
      </c>
      <c r="F59" s="2" t="s">
        <v>6</v>
      </c>
      <c r="G59" s="2" t="s">
        <v>22</v>
      </c>
      <c r="H59" s="3" t="s">
        <v>168</v>
      </c>
    </row>
    <row r="60" spans="1:8" ht="12.75">
      <c r="A60" s="1" t="s">
        <v>109</v>
      </c>
      <c r="B60" s="2" t="s">
        <v>10</v>
      </c>
      <c r="C60" s="2" t="s">
        <v>33</v>
      </c>
      <c r="D60" s="2">
        <f>DCOUNTA('Risultati 2006'!A:L,"Avversario",A59:C60)</f>
        <v>0</v>
      </c>
      <c r="E60" s="1" t="s">
        <v>109</v>
      </c>
      <c r="F60" s="2" t="s">
        <v>15</v>
      </c>
      <c r="G60" s="2" t="s">
        <v>33</v>
      </c>
      <c r="H60" s="2">
        <f>DCOUNTA('Risultati 2006'!A:L,"Avversario",E59:G60)</f>
        <v>0</v>
      </c>
    </row>
    <row r="61" spans="1:10" ht="12.75">
      <c r="A61" s="1" t="s">
        <v>5</v>
      </c>
      <c r="B61" s="2" t="s">
        <v>6</v>
      </c>
      <c r="C61" s="2" t="s">
        <v>22</v>
      </c>
      <c r="D61" s="3" t="s">
        <v>169</v>
      </c>
      <c r="E61" s="1" t="s">
        <v>5</v>
      </c>
      <c r="F61" s="2" t="s">
        <v>6</v>
      </c>
      <c r="G61" s="2" t="s">
        <v>22</v>
      </c>
      <c r="H61" s="3" t="s">
        <v>170</v>
      </c>
      <c r="I61" s="3" t="s">
        <v>171</v>
      </c>
      <c r="J61" s="3" t="s">
        <v>172</v>
      </c>
    </row>
    <row r="62" spans="1:10" ht="12.75">
      <c r="A62" s="1" t="s">
        <v>110</v>
      </c>
      <c r="B62" s="2" t="s">
        <v>10</v>
      </c>
      <c r="C62" s="2" t="s">
        <v>84</v>
      </c>
      <c r="D62" s="2">
        <f>DCOUNTA('Risultati 2006'!A:L,"Avversario",A61:C62)</f>
        <v>0</v>
      </c>
      <c r="E62" s="1" t="s">
        <v>110</v>
      </c>
      <c r="F62" s="2" t="s">
        <v>15</v>
      </c>
      <c r="G62" s="2" t="s">
        <v>84</v>
      </c>
      <c r="H62" s="2">
        <f>DCOUNTA('Risultati 2006'!A:L,"Avversario",E61:G62)</f>
        <v>0</v>
      </c>
      <c r="I62" s="2">
        <f>D62+D64+D66</f>
        <v>0</v>
      </c>
      <c r="J62" s="2">
        <f>H62+H64+H66</f>
        <v>0</v>
      </c>
    </row>
    <row r="63" spans="1:8" ht="12.75">
      <c r="A63" s="1" t="s">
        <v>5</v>
      </c>
      <c r="B63" s="2" t="s">
        <v>6</v>
      </c>
      <c r="C63" s="2" t="s">
        <v>22</v>
      </c>
      <c r="D63" s="3" t="s">
        <v>173</v>
      </c>
      <c r="E63" s="1" t="s">
        <v>5</v>
      </c>
      <c r="F63" s="2" t="s">
        <v>6</v>
      </c>
      <c r="G63" s="2" t="s">
        <v>22</v>
      </c>
      <c r="H63" s="3" t="s">
        <v>174</v>
      </c>
    </row>
    <row r="64" spans="1:8" ht="12.75">
      <c r="A64" s="1" t="s">
        <v>110</v>
      </c>
      <c r="B64" s="2" t="s">
        <v>10</v>
      </c>
      <c r="C64" s="2" t="s">
        <v>34</v>
      </c>
      <c r="D64" s="2">
        <f>DCOUNTA('Risultati 2006'!A:L,"Avversario",A63:C64)</f>
        <v>0</v>
      </c>
      <c r="E64" s="1" t="s">
        <v>110</v>
      </c>
      <c r="F64" s="2" t="s">
        <v>15</v>
      </c>
      <c r="G64" s="2" t="s">
        <v>34</v>
      </c>
      <c r="H64" s="2">
        <f>DCOUNTA('Risultati 2006'!A:L,"Avversario",E63:G64)</f>
        <v>0</v>
      </c>
    </row>
    <row r="65" spans="1:8" ht="12.75">
      <c r="A65" s="1" t="s">
        <v>5</v>
      </c>
      <c r="B65" s="2" t="s">
        <v>6</v>
      </c>
      <c r="C65" s="2" t="s">
        <v>22</v>
      </c>
      <c r="D65" s="3" t="s">
        <v>175</v>
      </c>
      <c r="E65" s="1" t="s">
        <v>5</v>
      </c>
      <c r="F65" s="2" t="s">
        <v>6</v>
      </c>
      <c r="G65" s="2" t="s">
        <v>22</v>
      </c>
      <c r="H65" s="3" t="s">
        <v>176</v>
      </c>
    </row>
    <row r="66" spans="1:8" ht="12.75">
      <c r="A66" s="1" t="s">
        <v>110</v>
      </c>
      <c r="B66" s="2" t="s">
        <v>10</v>
      </c>
      <c r="C66" s="2" t="s">
        <v>33</v>
      </c>
      <c r="D66" s="2">
        <f>DCOUNTA('Risultati 2006'!A:L,"Avversario",A65:C66)</f>
        <v>0</v>
      </c>
      <c r="E66" s="1" t="s">
        <v>110</v>
      </c>
      <c r="F66" s="2" t="s">
        <v>15</v>
      </c>
      <c r="G66" s="2" t="s">
        <v>33</v>
      </c>
      <c r="H66" s="2">
        <f>DCOUNTA('Risultati 2006'!A:L,"Avversario",E65:G66)</f>
        <v>0</v>
      </c>
    </row>
    <row r="67" spans="1:10" ht="12.75">
      <c r="A67" s="1" t="s">
        <v>5</v>
      </c>
      <c r="B67" s="2" t="s">
        <v>6</v>
      </c>
      <c r="C67" s="2" t="s">
        <v>22</v>
      </c>
      <c r="D67" s="3" t="s">
        <v>177</v>
      </c>
      <c r="E67" s="1" t="s">
        <v>5</v>
      </c>
      <c r="F67" s="2" t="s">
        <v>6</v>
      </c>
      <c r="G67" s="2" t="s">
        <v>22</v>
      </c>
      <c r="H67" s="3" t="s">
        <v>178</v>
      </c>
      <c r="I67" s="3" t="s">
        <v>179</v>
      </c>
      <c r="J67" s="3" t="s">
        <v>180</v>
      </c>
    </row>
    <row r="68" spans="1:10" ht="12.75">
      <c r="A68" s="1" t="s">
        <v>111</v>
      </c>
      <c r="B68" s="2" t="s">
        <v>10</v>
      </c>
      <c r="C68" s="2" t="s">
        <v>84</v>
      </c>
      <c r="D68" s="2">
        <f>DCOUNTA('Risultati 2006'!A:L,"Avversario",A67:C68)</f>
        <v>0</v>
      </c>
      <c r="E68" s="1" t="s">
        <v>111</v>
      </c>
      <c r="F68" s="2" t="s">
        <v>15</v>
      </c>
      <c r="G68" s="2" t="s">
        <v>84</v>
      </c>
      <c r="H68" s="2">
        <f>DCOUNTA('Risultati 2006'!A:L,"Avversario",E67:G68)</f>
        <v>0</v>
      </c>
      <c r="I68" s="2">
        <f>D68+D70+D72</f>
        <v>0</v>
      </c>
      <c r="J68" s="2">
        <f>H68+H70+H72</f>
        <v>0</v>
      </c>
    </row>
    <row r="69" spans="1:8" ht="12.75">
      <c r="A69" s="1" t="s">
        <v>5</v>
      </c>
      <c r="B69" s="2" t="s">
        <v>6</v>
      </c>
      <c r="C69" s="2" t="s">
        <v>22</v>
      </c>
      <c r="D69" s="3" t="s">
        <v>181</v>
      </c>
      <c r="E69" s="1" t="s">
        <v>5</v>
      </c>
      <c r="F69" s="2" t="s">
        <v>6</v>
      </c>
      <c r="G69" s="2" t="s">
        <v>22</v>
      </c>
      <c r="H69" s="3" t="s">
        <v>182</v>
      </c>
    </row>
    <row r="70" spans="1:8" ht="12.75">
      <c r="A70" s="1" t="s">
        <v>111</v>
      </c>
      <c r="B70" s="2" t="s">
        <v>10</v>
      </c>
      <c r="C70" s="2" t="s">
        <v>34</v>
      </c>
      <c r="D70" s="2">
        <f>DCOUNTA('Risultati 2006'!A:L,"Avversario",A69:C70)</f>
        <v>0</v>
      </c>
      <c r="E70" s="1" t="s">
        <v>111</v>
      </c>
      <c r="F70" s="2" t="s">
        <v>15</v>
      </c>
      <c r="G70" s="2" t="s">
        <v>34</v>
      </c>
      <c r="H70" s="2">
        <f>DCOUNTA('Risultati 2006'!A:L,"Avversario",E69:G70)</f>
        <v>0</v>
      </c>
    </row>
    <row r="71" spans="1:8" ht="12.75">
      <c r="A71" s="1" t="s">
        <v>5</v>
      </c>
      <c r="B71" s="2" t="s">
        <v>6</v>
      </c>
      <c r="C71" s="2" t="s">
        <v>22</v>
      </c>
      <c r="D71" s="3" t="s">
        <v>183</v>
      </c>
      <c r="E71" s="1" t="s">
        <v>5</v>
      </c>
      <c r="F71" s="2" t="s">
        <v>6</v>
      </c>
      <c r="G71" s="2" t="s">
        <v>22</v>
      </c>
      <c r="H71" s="3" t="s">
        <v>184</v>
      </c>
    </row>
    <row r="72" spans="1:8" ht="12.75">
      <c r="A72" s="1" t="s">
        <v>111</v>
      </c>
      <c r="B72" s="2" t="s">
        <v>10</v>
      </c>
      <c r="C72" s="2" t="s">
        <v>33</v>
      </c>
      <c r="D72" s="2">
        <f>DCOUNTA('Risultati 2006'!A:L,"Avversario",A71:C72)</f>
        <v>0</v>
      </c>
      <c r="E72" s="1" t="s">
        <v>111</v>
      </c>
      <c r="F72" s="2" t="s">
        <v>15</v>
      </c>
      <c r="G72" s="2" t="s">
        <v>33</v>
      </c>
      <c r="H72" s="2">
        <f>DCOUNTA('Risultati 2006'!A:L,"Avversario",E71:G72)</f>
        <v>0</v>
      </c>
    </row>
    <row r="73" spans="1:10" ht="12.75">
      <c r="A73" s="1" t="s">
        <v>5</v>
      </c>
      <c r="B73" s="2" t="s">
        <v>6</v>
      </c>
      <c r="C73" s="2" t="s">
        <v>22</v>
      </c>
      <c r="D73" s="3" t="s">
        <v>185</v>
      </c>
      <c r="E73" s="1" t="s">
        <v>5</v>
      </c>
      <c r="F73" s="2" t="s">
        <v>6</v>
      </c>
      <c r="G73" s="2" t="s">
        <v>22</v>
      </c>
      <c r="H73" s="3" t="s">
        <v>186</v>
      </c>
      <c r="I73" s="3" t="s">
        <v>187</v>
      </c>
      <c r="J73" s="3" t="s">
        <v>188</v>
      </c>
    </row>
    <row r="74" spans="1:10" ht="12.75">
      <c r="A74" s="1" t="s">
        <v>112</v>
      </c>
      <c r="B74" s="2" t="s">
        <v>10</v>
      </c>
      <c r="C74" s="2" t="s">
        <v>84</v>
      </c>
      <c r="D74" s="2">
        <f>DCOUNTA('Risultati 2006'!A:L,"Avversario",A73:C74)</f>
        <v>0</v>
      </c>
      <c r="E74" s="1" t="s">
        <v>112</v>
      </c>
      <c r="F74" s="2" t="s">
        <v>15</v>
      </c>
      <c r="G74" s="2" t="s">
        <v>84</v>
      </c>
      <c r="H74" s="2">
        <f>DCOUNTA('Risultati 2006'!A:L,"Avversario",E73:G74)</f>
        <v>0</v>
      </c>
      <c r="I74" s="2">
        <f>D74+D76+D78</f>
        <v>0</v>
      </c>
      <c r="J74" s="2">
        <f>H74+H76+H78</f>
        <v>0</v>
      </c>
    </row>
    <row r="75" spans="1:8" ht="12.75">
      <c r="A75" s="1" t="s">
        <v>5</v>
      </c>
      <c r="B75" s="2" t="s">
        <v>6</v>
      </c>
      <c r="C75" s="2" t="s">
        <v>22</v>
      </c>
      <c r="D75" s="3" t="s">
        <v>189</v>
      </c>
      <c r="E75" s="1" t="s">
        <v>5</v>
      </c>
      <c r="F75" s="2" t="s">
        <v>6</v>
      </c>
      <c r="G75" s="2" t="s">
        <v>22</v>
      </c>
      <c r="H75" s="3" t="s">
        <v>190</v>
      </c>
    </row>
    <row r="76" spans="1:8" ht="12.75">
      <c r="A76" s="1" t="s">
        <v>112</v>
      </c>
      <c r="B76" s="2" t="s">
        <v>10</v>
      </c>
      <c r="C76" s="2" t="s">
        <v>34</v>
      </c>
      <c r="D76" s="2">
        <f>DCOUNTA('Risultati 2006'!A:L,"Avversario",A75:C76)</f>
        <v>0</v>
      </c>
      <c r="E76" s="1" t="s">
        <v>112</v>
      </c>
      <c r="F76" s="2" t="s">
        <v>15</v>
      </c>
      <c r="G76" s="2" t="s">
        <v>34</v>
      </c>
      <c r="H76" s="2">
        <f>DCOUNTA('Risultati 2006'!A:L,"Avversario",E75:G76)</f>
        <v>0</v>
      </c>
    </row>
    <row r="77" spans="1:8" ht="12.75">
      <c r="A77" s="1" t="s">
        <v>5</v>
      </c>
      <c r="B77" s="2" t="s">
        <v>6</v>
      </c>
      <c r="C77" s="2" t="s">
        <v>22</v>
      </c>
      <c r="D77" s="3" t="s">
        <v>191</v>
      </c>
      <c r="E77" s="1" t="s">
        <v>5</v>
      </c>
      <c r="F77" s="2" t="s">
        <v>6</v>
      </c>
      <c r="G77" s="2" t="s">
        <v>22</v>
      </c>
      <c r="H77" s="3" t="s">
        <v>192</v>
      </c>
    </row>
    <row r="78" spans="1:8" ht="12.75">
      <c r="A78" s="1" t="s">
        <v>112</v>
      </c>
      <c r="B78" s="2" t="s">
        <v>10</v>
      </c>
      <c r="C78" s="2" t="s">
        <v>33</v>
      </c>
      <c r="D78" s="2">
        <f>DCOUNTA('Risultati 2006'!A:L,"Avversario",A77:C78)</f>
        <v>0</v>
      </c>
      <c r="E78" s="1" t="s">
        <v>112</v>
      </c>
      <c r="F78" s="2" t="s">
        <v>15</v>
      </c>
      <c r="G78" s="2" t="s">
        <v>33</v>
      </c>
      <c r="H78" s="2">
        <f>DCOUNTA('Risultati 2006'!A:L,"Avversario",E77:G78)</f>
        <v>0</v>
      </c>
    </row>
    <row r="79" spans="1:10" ht="12.75">
      <c r="A79" s="1" t="s">
        <v>5</v>
      </c>
      <c r="B79" s="2" t="s">
        <v>6</v>
      </c>
      <c r="C79" s="2" t="s">
        <v>22</v>
      </c>
      <c r="D79" s="3" t="s">
        <v>193</v>
      </c>
      <c r="E79" s="1" t="s">
        <v>5</v>
      </c>
      <c r="F79" s="2" t="s">
        <v>6</v>
      </c>
      <c r="G79" s="2" t="s">
        <v>22</v>
      </c>
      <c r="H79" s="3" t="s">
        <v>194</v>
      </c>
      <c r="I79" s="3" t="s">
        <v>195</v>
      </c>
      <c r="J79" s="3" t="s">
        <v>196</v>
      </c>
    </row>
    <row r="80" spans="1:10" ht="12.75">
      <c r="A80" s="1" t="s">
        <v>113</v>
      </c>
      <c r="B80" s="2" t="s">
        <v>10</v>
      </c>
      <c r="C80" s="2" t="s">
        <v>84</v>
      </c>
      <c r="D80" s="2">
        <f>DCOUNTA('Risultati 2006'!A:L,"Avversario",A79:C80)</f>
        <v>0</v>
      </c>
      <c r="E80" s="1" t="s">
        <v>113</v>
      </c>
      <c r="F80" s="2" t="s">
        <v>15</v>
      </c>
      <c r="G80" s="2" t="s">
        <v>84</v>
      </c>
      <c r="H80" s="2">
        <f>DCOUNTA('Risultati 2006'!A:L,"Avversario",E79:G80)</f>
        <v>0</v>
      </c>
      <c r="I80" s="2">
        <f>D80+D82+D84</f>
        <v>0</v>
      </c>
      <c r="J80" s="2">
        <f>H80+H82+H84</f>
        <v>0</v>
      </c>
    </row>
    <row r="81" spans="1:8" ht="12.75">
      <c r="A81" s="1" t="s">
        <v>5</v>
      </c>
      <c r="B81" s="2" t="s">
        <v>6</v>
      </c>
      <c r="C81" s="2" t="s">
        <v>22</v>
      </c>
      <c r="D81" s="3" t="s">
        <v>197</v>
      </c>
      <c r="E81" s="1" t="s">
        <v>5</v>
      </c>
      <c r="F81" s="2" t="s">
        <v>6</v>
      </c>
      <c r="G81" s="2" t="s">
        <v>22</v>
      </c>
      <c r="H81" s="3" t="s">
        <v>198</v>
      </c>
    </row>
    <row r="82" spans="1:8" ht="12.75">
      <c r="A82" s="1" t="s">
        <v>113</v>
      </c>
      <c r="B82" s="2" t="s">
        <v>10</v>
      </c>
      <c r="C82" s="2" t="s">
        <v>34</v>
      </c>
      <c r="D82" s="2">
        <f>DCOUNTA('Risultati 2006'!A:L,"Avversario",A81:C82)</f>
        <v>0</v>
      </c>
      <c r="E82" s="1" t="s">
        <v>113</v>
      </c>
      <c r="F82" s="2" t="s">
        <v>15</v>
      </c>
      <c r="G82" s="2" t="s">
        <v>34</v>
      </c>
      <c r="H82" s="2">
        <f>DCOUNTA('Risultati 2006'!A:L,"Avversario",E81:G82)</f>
        <v>0</v>
      </c>
    </row>
    <row r="83" spans="1:8" ht="12.75">
      <c r="A83" s="1" t="s">
        <v>5</v>
      </c>
      <c r="B83" s="2" t="s">
        <v>6</v>
      </c>
      <c r="C83" s="2" t="s">
        <v>22</v>
      </c>
      <c r="D83" s="3" t="s">
        <v>199</v>
      </c>
      <c r="E83" s="1" t="s">
        <v>5</v>
      </c>
      <c r="F83" s="2" t="s">
        <v>6</v>
      </c>
      <c r="G83" s="2" t="s">
        <v>22</v>
      </c>
      <c r="H83" s="3" t="s">
        <v>200</v>
      </c>
    </row>
    <row r="84" spans="1:8" ht="12.75">
      <c r="A84" s="1" t="s">
        <v>113</v>
      </c>
      <c r="B84" s="2" t="s">
        <v>10</v>
      </c>
      <c r="C84" s="2" t="s">
        <v>33</v>
      </c>
      <c r="D84" s="2">
        <f>DCOUNTA('Risultati 2006'!A:L,"Avversario",A83:C84)</f>
        <v>0</v>
      </c>
      <c r="E84" s="1" t="s">
        <v>113</v>
      </c>
      <c r="F84" s="2" t="s">
        <v>15</v>
      </c>
      <c r="G84" s="2" t="s">
        <v>33</v>
      </c>
      <c r="H84" s="2">
        <f>DCOUNTA('Risultati 2006'!A:L,"Avversario",E83:G84)</f>
        <v>0</v>
      </c>
    </row>
    <row r="85" spans="1:10" ht="12.75">
      <c r="A85" s="1" t="s">
        <v>5</v>
      </c>
      <c r="B85" s="2" t="s">
        <v>6</v>
      </c>
      <c r="C85" s="2" t="s">
        <v>22</v>
      </c>
      <c r="D85" s="3" t="s">
        <v>201</v>
      </c>
      <c r="E85" s="1" t="s">
        <v>5</v>
      </c>
      <c r="F85" s="2" t="s">
        <v>6</v>
      </c>
      <c r="G85" s="2" t="s">
        <v>22</v>
      </c>
      <c r="H85" s="3" t="s">
        <v>202</v>
      </c>
      <c r="I85" s="3" t="s">
        <v>203</v>
      </c>
      <c r="J85" s="3" t="s">
        <v>204</v>
      </c>
    </row>
    <row r="86" spans="1:10" ht="12.75">
      <c r="A86" s="1" t="s">
        <v>114</v>
      </c>
      <c r="B86" s="2" t="s">
        <v>10</v>
      </c>
      <c r="C86" s="2" t="s">
        <v>84</v>
      </c>
      <c r="D86" s="2">
        <f>DCOUNTA('Risultati 2006'!A:L,"Avversario",A85:C86)</f>
        <v>0</v>
      </c>
      <c r="E86" s="1" t="s">
        <v>114</v>
      </c>
      <c r="F86" s="2" t="s">
        <v>15</v>
      </c>
      <c r="G86" s="2" t="s">
        <v>84</v>
      </c>
      <c r="H86" s="2">
        <f>DCOUNTA('Risultati 2006'!A:L,"Avversario",E85:G86)</f>
        <v>0</v>
      </c>
      <c r="I86" s="2">
        <f>D86+D88+D90</f>
        <v>0</v>
      </c>
      <c r="J86" s="2">
        <f>H86+H88+H90</f>
        <v>0</v>
      </c>
    </row>
    <row r="87" spans="1:8" ht="12.75">
      <c r="A87" s="1" t="s">
        <v>5</v>
      </c>
      <c r="B87" s="2" t="s">
        <v>6</v>
      </c>
      <c r="C87" s="2" t="s">
        <v>22</v>
      </c>
      <c r="D87" s="3" t="s">
        <v>205</v>
      </c>
      <c r="E87" s="1" t="s">
        <v>5</v>
      </c>
      <c r="F87" s="2" t="s">
        <v>6</v>
      </c>
      <c r="G87" s="2" t="s">
        <v>22</v>
      </c>
      <c r="H87" s="3" t="s">
        <v>206</v>
      </c>
    </row>
    <row r="88" spans="1:8" ht="12.75">
      <c r="A88" s="1" t="s">
        <v>114</v>
      </c>
      <c r="B88" s="2" t="s">
        <v>10</v>
      </c>
      <c r="C88" s="2" t="s">
        <v>34</v>
      </c>
      <c r="D88" s="2">
        <f>DCOUNTA('Risultati 2006'!A:L,"Avversario",A87:C88)</f>
        <v>0</v>
      </c>
      <c r="E88" s="1" t="s">
        <v>114</v>
      </c>
      <c r="F88" s="2" t="s">
        <v>15</v>
      </c>
      <c r="G88" s="2" t="s">
        <v>34</v>
      </c>
      <c r="H88" s="2">
        <f>DCOUNTA('Risultati 2006'!A:L,"Avversario",E87:G88)</f>
        <v>0</v>
      </c>
    </row>
    <row r="89" spans="1:8" ht="12.75">
      <c r="A89" s="1" t="s">
        <v>5</v>
      </c>
      <c r="B89" s="2" t="s">
        <v>6</v>
      </c>
      <c r="C89" s="2" t="s">
        <v>22</v>
      </c>
      <c r="D89" s="3" t="s">
        <v>207</v>
      </c>
      <c r="E89" s="1" t="s">
        <v>5</v>
      </c>
      <c r="F89" s="2" t="s">
        <v>6</v>
      </c>
      <c r="G89" s="2" t="s">
        <v>22</v>
      </c>
      <c r="H89" s="3" t="s">
        <v>208</v>
      </c>
    </row>
    <row r="90" spans="1:8" ht="12.75">
      <c r="A90" s="1" t="s">
        <v>114</v>
      </c>
      <c r="B90" s="2" t="s">
        <v>10</v>
      </c>
      <c r="C90" s="2" t="s">
        <v>33</v>
      </c>
      <c r="D90" s="2">
        <f>DCOUNTA('Risultati 2006'!A:L,"Avversario",A89:C90)</f>
        <v>0</v>
      </c>
      <c r="E90" s="1" t="s">
        <v>114</v>
      </c>
      <c r="F90" s="2" t="s">
        <v>15</v>
      </c>
      <c r="G90" s="2" t="s">
        <v>33</v>
      </c>
      <c r="H90" s="2">
        <f>DCOUNTA('Risultati 2006'!A:L,"Avversario",E89:G90)</f>
        <v>0</v>
      </c>
    </row>
    <row r="91" spans="1:10" ht="12.75">
      <c r="A91" s="1" t="s">
        <v>5</v>
      </c>
      <c r="B91" s="2" t="s">
        <v>6</v>
      </c>
      <c r="C91" s="2" t="s">
        <v>22</v>
      </c>
      <c r="D91" s="3" t="s">
        <v>209</v>
      </c>
      <c r="E91" s="1" t="s">
        <v>5</v>
      </c>
      <c r="F91" s="2" t="s">
        <v>6</v>
      </c>
      <c r="G91" s="2" t="s">
        <v>22</v>
      </c>
      <c r="H91" s="3" t="s">
        <v>210</v>
      </c>
      <c r="I91" s="3" t="s">
        <v>211</v>
      </c>
      <c r="J91" s="3" t="s">
        <v>212</v>
      </c>
    </row>
    <row r="92" spans="1:10" ht="12.75">
      <c r="A92" s="1" t="s">
        <v>115</v>
      </c>
      <c r="B92" s="2" t="s">
        <v>10</v>
      </c>
      <c r="C92" s="2" t="s">
        <v>84</v>
      </c>
      <c r="D92" s="2">
        <f>DCOUNTA('Risultati 2006'!A:L,"Avversario",A91:C92)</f>
        <v>0</v>
      </c>
      <c r="E92" s="1" t="s">
        <v>115</v>
      </c>
      <c r="F92" s="2" t="s">
        <v>15</v>
      </c>
      <c r="G92" s="2" t="s">
        <v>84</v>
      </c>
      <c r="H92" s="2">
        <f>DCOUNTA('Risultati 2006'!A:L,"Avversario",E91:G92)</f>
        <v>0</v>
      </c>
      <c r="I92" s="2">
        <f>D92+D94+D96</f>
        <v>0</v>
      </c>
      <c r="J92" s="2">
        <f>H92+H94+H96</f>
        <v>0</v>
      </c>
    </row>
    <row r="93" spans="1:8" ht="12.75">
      <c r="A93" s="1" t="s">
        <v>5</v>
      </c>
      <c r="B93" s="2" t="s">
        <v>6</v>
      </c>
      <c r="C93" s="2" t="s">
        <v>22</v>
      </c>
      <c r="D93" s="3" t="s">
        <v>213</v>
      </c>
      <c r="E93" s="1" t="s">
        <v>5</v>
      </c>
      <c r="F93" s="2" t="s">
        <v>6</v>
      </c>
      <c r="G93" s="2" t="s">
        <v>22</v>
      </c>
      <c r="H93" s="3" t="s">
        <v>214</v>
      </c>
    </row>
    <row r="94" spans="1:8" ht="12.75">
      <c r="A94" s="1" t="s">
        <v>115</v>
      </c>
      <c r="B94" s="2" t="s">
        <v>10</v>
      </c>
      <c r="C94" s="2" t="s">
        <v>34</v>
      </c>
      <c r="D94" s="2">
        <f>DCOUNTA('Risultati 2006'!A:L,"Avversario",A93:C94)</f>
        <v>0</v>
      </c>
      <c r="E94" s="1" t="s">
        <v>115</v>
      </c>
      <c r="F94" s="2" t="s">
        <v>15</v>
      </c>
      <c r="G94" s="2" t="s">
        <v>34</v>
      </c>
      <c r="H94" s="2">
        <f>DCOUNTA('Risultati 2006'!A:L,"Avversario",E93:G94)</f>
        <v>0</v>
      </c>
    </row>
    <row r="95" spans="1:8" ht="12.75">
      <c r="A95" s="1" t="s">
        <v>5</v>
      </c>
      <c r="B95" s="2" t="s">
        <v>6</v>
      </c>
      <c r="C95" s="2" t="s">
        <v>22</v>
      </c>
      <c r="D95" s="3" t="s">
        <v>215</v>
      </c>
      <c r="E95" s="1" t="s">
        <v>5</v>
      </c>
      <c r="F95" s="2" t="s">
        <v>6</v>
      </c>
      <c r="G95" s="2" t="s">
        <v>22</v>
      </c>
      <c r="H95" s="3" t="s">
        <v>216</v>
      </c>
    </row>
    <row r="96" spans="1:8" ht="12.75">
      <c r="A96" s="1" t="s">
        <v>115</v>
      </c>
      <c r="B96" s="2" t="s">
        <v>10</v>
      </c>
      <c r="C96" s="2" t="s">
        <v>33</v>
      </c>
      <c r="D96" s="2">
        <f>DCOUNTA('Risultati 2006'!A:L,"Avversario",A95:C96)</f>
        <v>0</v>
      </c>
      <c r="E96" s="1" t="s">
        <v>115</v>
      </c>
      <c r="F96" s="2" t="s">
        <v>15</v>
      </c>
      <c r="G96" s="2" t="s">
        <v>33</v>
      </c>
      <c r="H96" s="2">
        <f>DCOUNTA('Risultati 2006'!A:L,"Avversario",E95:G96)</f>
        <v>0</v>
      </c>
    </row>
    <row r="97" spans="1:10" ht="12.75">
      <c r="A97" s="1" t="s">
        <v>5</v>
      </c>
      <c r="B97" s="2" t="s">
        <v>6</v>
      </c>
      <c r="C97" s="2" t="s">
        <v>22</v>
      </c>
      <c r="D97" s="3" t="s">
        <v>217</v>
      </c>
      <c r="E97" s="1" t="s">
        <v>5</v>
      </c>
      <c r="F97" s="2" t="s">
        <v>6</v>
      </c>
      <c r="G97" s="2" t="s">
        <v>22</v>
      </c>
      <c r="H97" s="3" t="s">
        <v>218</v>
      </c>
      <c r="I97" s="3" t="s">
        <v>219</v>
      </c>
      <c r="J97" s="3" t="s">
        <v>220</v>
      </c>
    </row>
    <row r="98" spans="1:10" ht="12.75">
      <c r="A98" s="1" t="s">
        <v>116</v>
      </c>
      <c r="B98" s="2" t="s">
        <v>10</v>
      </c>
      <c r="C98" s="2" t="s">
        <v>84</v>
      </c>
      <c r="D98" s="2">
        <f>DCOUNTA('Risultati 2006'!A:L,"Avversario",A97:C98)</f>
        <v>0</v>
      </c>
      <c r="E98" s="1" t="s">
        <v>116</v>
      </c>
      <c r="F98" s="2" t="s">
        <v>15</v>
      </c>
      <c r="G98" s="2" t="s">
        <v>84</v>
      </c>
      <c r="H98" s="2">
        <f>DCOUNTA('Risultati 2006'!A:L,"Avversario",E97:G98)</f>
        <v>0</v>
      </c>
      <c r="I98" s="2">
        <f>D98+D100+D102</f>
        <v>0</v>
      </c>
      <c r="J98" s="2">
        <f>H98+H100+H102</f>
        <v>0</v>
      </c>
    </row>
    <row r="99" spans="1:8" ht="12.75">
      <c r="A99" s="1" t="s">
        <v>5</v>
      </c>
      <c r="B99" s="2" t="s">
        <v>6</v>
      </c>
      <c r="C99" s="2" t="s">
        <v>22</v>
      </c>
      <c r="D99" s="3" t="s">
        <v>221</v>
      </c>
      <c r="E99" s="1" t="s">
        <v>5</v>
      </c>
      <c r="F99" s="2" t="s">
        <v>6</v>
      </c>
      <c r="G99" s="2" t="s">
        <v>22</v>
      </c>
      <c r="H99" s="3" t="s">
        <v>222</v>
      </c>
    </row>
    <row r="100" spans="1:8" ht="12.75">
      <c r="A100" s="1" t="s">
        <v>116</v>
      </c>
      <c r="B100" s="2" t="s">
        <v>10</v>
      </c>
      <c r="C100" s="2" t="s">
        <v>34</v>
      </c>
      <c r="D100" s="2">
        <f>DCOUNTA('Risultati 2006'!A:L,"Avversario",A99:C100)</f>
        <v>0</v>
      </c>
      <c r="E100" s="1" t="s">
        <v>116</v>
      </c>
      <c r="F100" s="2" t="s">
        <v>15</v>
      </c>
      <c r="G100" s="2" t="s">
        <v>34</v>
      </c>
      <c r="H100" s="2">
        <f>DCOUNTA('Risultati 2006'!A:L,"Avversario",E99:G100)</f>
        <v>0</v>
      </c>
    </row>
    <row r="101" spans="1:8" ht="12.75">
      <c r="A101" s="1" t="s">
        <v>5</v>
      </c>
      <c r="B101" s="2" t="s">
        <v>6</v>
      </c>
      <c r="C101" s="2" t="s">
        <v>22</v>
      </c>
      <c r="D101" s="3" t="s">
        <v>223</v>
      </c>
      <c r="E101" s="1" t="s">
        <v>5</v>
      </c>
      <c r="F101" s="2" t="s">
        <v>6</v>
      </c>
      <c r="G101" s="2" t="s">
        <v>22</v>
      </c>
      <c r="H101" s="3" t="s">
        <v>224</v>
      </c>
    </row>
    <row r="102" spans="1:8" ht="12.75">
      <c r="A102" s="1" t="s">
        <v>116</v>
      </c>
      <c r="B102" s="2" t="s">
        <v>10</v>
      </c>
      <c r="C102" s="2" t="s">
        <v>33</v>
      </c>
      <c r="D102" s="2">
        <f>DCOUNTA('Risultati 2006'!A:L,"Avversario",A101:C102)</f>
        <v>0</v>
      </c>
      <c r="E102" s="1" t="s">
        <v>116</v>
      </c>
      <c r="F102" s="2" t="s">
        <v>15</v>
      </c>
      <c r="G102" s="2" t="s">
        <v>33</v>
      </c>
      <c r="H102" s="2">
        <f>DCOUNTA('Risultati 2006'!A:L,"Avversario",E101:G102)</f>
        <v>0</v>
      </c>
    </row>
    <row r="103" spans="1:10" ht="12.75">
      <c r="A103" s="1" t="s">
        <v>5</v>
      </c>
      <c r="B103" s="2" t="s">
        <v>6</v>
      </c>
      <c r="C103" s="2" t="s">
        <v>22</v>
      </c>
      <c r="D103" s="3" t="s">
        <v>225</v>
      </c>
      <c r="E103" s="1" t="s">
        <v>5</v>
      </c>
      <c r="F103" s="2" t="s">
        <v>6</v>
      </c>
      <c r="G103" s="2" t="s">
        <v>22</v>
      </c>
      <c r="H103" s="3" t="s">
        <v>226</v>
      </c>
      <c r="I103" s="3" t="s">
        <v>227</v>
      </c>
      <c r="J103" s="3" t="s">
        <v>228</v>
      </c>
    </row>
    <row r="104" spans="1:10" ht="12.75">
      <c r="A104" s="1" t="s">
        <v>117</v>
      </c>
      <c r="B104" s="2" t="s">
        <v>10</v>
      </c>
      <c r="C104" s="2" t="s">
        <v>84</v>
      </c>
      <c r="D104" s="2">
        <f>DCOUNTA('Risultati 2006'!A:L,"Avversario",A103:C104)</f>
        <v>0</v>
      </c>
      <c r="E104" s="1" t="s">
        <v>117</v>
      </c>
      <c r="F104" s="2" t="s">
        <v>15</v>
      </c>
      <c r="G104" s="2" t="s">
        <v>84</v>
      </c>
      <c r="H104" s="2">
        <f>DCOUNTA('Risultati 2006'!A:L,"Avversario",E103:G104)</f>
        <v>0</v>
      </c>
      <c r="I104" s="2">
        <f>D104+D106+D108</f>
        <v>0</v>
      </c>
      <c r="J104" s="2">
        <f>H104+H106+H108</f>
        <v>0</v>
      </c>
    </row>
    <row r="105" spans="1:8" ht="12.75">
      <c r="A105" s="1" t="s">
        <v>5</v>
      </c>
      <c r="B105" s="2" t="s">
        <v>6</v>
      </c>
      <c r="C105" s="2" t="s">
        <v>22</v>
      </c>
      <c r="D105" s="3" t="s">
        <v>229</v>
      </c>
      <c r="E105" s="1" t="s">
        <v>5</v>
      </c>
      <c r="F105" s="2" t="s">
        <v>6</v>
      </c>
      <c r="G105" s="2" t="s">
        <v>22</v>
      </c>
      <c r="H105" s="3" t="s">
        <v>230</v>
      </c>
    </row>
    <row r="106" spans="1:8" ht="12.75">
      <c r="A106" s="1" t="s">
        <v>117</v>
      </c>
      <c r="B106" s="2" t="s">
        <v>10</v>
      </c>
      <c r="C106" s="2" t="s">
        <v>34</v>
      </c>
      <c r="D106" s="2">
        <f>DCOUNTA('Risultati 2006'!A:L,"Avversario",A105:C106)</f>
        <v>0</v>
      </c>
      <c r="E106" s="1" t="s">
        <v>117</v>
      </c>
      <c r="F106" s="2" t="s">
        <v>15</v>
      </c>
      <c r="G106" s="2" t="s">
        <v>34</v>
      </c>
      <c r="H106" s="2">
        <f>DCOUNTA('Risultati 2006'!A:L,"Avversario",E105:G106)</f>
        <v>0</v>
      </c>
    </row>
    <row r="107" spans="1:8" ht="12.75">
      <c r="A107" s="1" t="s">
        <v>5</v>
      </c>
      <c r="B107" s="2" t="s">
        <v>6</v>
      </c>
      <c r="C107" s="2" t="s">
        <v>22</v>
      </c>
      <c r="D107" s="3" t="s">
        <v>231</v>
      </c>
      <c r="E107" s="1" t="s">
        <v>5</v>
      </c>
      <c r="F107" s="2" t="s">
        <v>6</v>
      </c>
      <c r="G107" s="2" t="s">
        <v>22</v>
      </c>
      <c r="H107" s="3" t="s">
        <v>232</v>
      </c>
    </row>
    <row r="108" spans="1:8" ht="12.75">
      <c r="A108" s="1" t="s">
        <v>117</v>
      </c>
      <c r="B108" s="2" t="s">
        <v>10</v>
      </c>
      <c r="C108" s="2" t="s">
        <v>33</v>
      </c>
      <c r="D108" s="2">
        <f>DCOUNTA('Risultati 2006'!A:L,"Avversario",A107:C108)</f>
        <v>0</v>
      </c>
      <c r="E108" s="1" t="s">
        <v>117</v>
      </c>
      <c r="F108" s="2" t="s">
        <v>15</v>
      </c>
      <c r="G108" s="2" t="s">
        <v>33</v>
      </c>
      <c r="H108" s="2">
        <f>DCOUNTA('Risultati 2006'!A:L,"Avversario",E107:G108)</f>
        <v>0</v>
      </c>
    </row>
    <row r="109" spans="1:10" ht="12.75">
      <c r="A109" s="1" t="s">
        <v>5</v>
      </c>
      <c r="B109" s="2" t="s">
        <v>6</v>
      </c>
      <c r="C109" s="2" t="s">
        <v>22</v>
      </c>
      <c r="D109" s="3" t="s">
        <v>233</v>
      </c>
      <c r="E109" s="1" t="s">
        <v>5</v>
      </c>
      <c r="F109" s="2" t="s">
        <v>6</v>
      </c>
      <c r="G109" s="2" t="s">
        <v>22</v>
      </c>
      <c r="H109" s="3" t="s">
        <v>234</v>
      </c>
      <c r="I109" s="3" t="s">
        <v>235</v>
      </c>
      <c r="J109" s="3" t="s">
        <v>236</v>
      </c>
    </row>
    <row r="110" spans="1:10" ht="12.75">
      <c r="A110" s="1" t="s">
        <v>118</v>
      </c>
      <c r="B110" s="2" t="s">
        <v>10</v>
      </c>
      <c r="C110" s="2" t="s">
        <v>84</v>
      </c>
      <c r="D110" s="2">
        <f>DCOUNTA('Risultati 2006'!A:L,"Avversario",A109:C110)</f>
        <v>0</v>
      </c>
      <c r="E110" s="1" t="s">
        <v>118</v>
      </c>
      <c r="F110" s="2" t="s">
        <v>15</v>
      </c>
      <c r="G110" s="2" t="s">
        <v>84</v>
      </c>
      <c r="H110" s="2">
        <f>DCOUNTA('Risultati 2006'!A:L,"Avversario",E109:G110)</f>
        <v>0</v>
      </c>
      <c r="I110" s="2">
        <f>D110+D112+D114</f>
        <v>0</v>
      </c>
      <c r="J110" s="2">
        <f>H110+H112+H114</f>
        <v>0</v>
      </c>
    </row>
    <row r="111" spans="1:8" ht="12.75">
      <c r="A111" s="1" t="s">
        <v>5</v>
      </c>
      <c r="B111" s="2" t="s">
        <v>6</v>
      </c>
      <c r="C111" s="2" t="s">
        <v>22</v>
      </c>
      <c r="D111" s="3" t="s">
        <v>237</v>
      </c>
      <c r="E111" s="1" t="s">
        <v>5</v>
      </c>
      <c r="F111" s="2" t="s">
        <v>6</v>
      </c>
      <c r="G111" s="2" t="s">
        <v>22</v>
      </c>
      <c r="H111" s="3" t="s">
        <v>238</v>
      </c>
    </row>
    <row r="112" spans="1:8" ht="12.75">
      <c r="A112" s="1" t="s">
        <v>118</v>
      </c>
      <c r="B112" s="2" t="s">
        <v>10</v>
      </c>
      <c r="C112" s="2" t="s">
        <v>34</v>
      </c>
      <c r="D112" s="2">
        <f>DCOUNTA('Risultati 2006'!A:L,"Avversario",A111:C112)</f>
        <v>0</v>
      </c>
      <c r="E112" s="1" t="s">
        <v>118</v>
      </c>
      <c r="F112" s="2" t="s">
        <v>15</v>
      </c>
      <c r="G112" s="2" t="s">
        <v>34</v>
      </c>
      <c r="H112" s="2">
        <f>DCOUNTA('Risultati 2006'!A:L,"Avversario",E111:G112)</f>
        <v>0</v>
      </c>
    </row>
    <row r="113" spans="1:8" ht="12.75">
      <c r="A113" s="1" t="s">
        <v>5</v>
      </c>
      <c r="B113" s="2" t="s">
        <v>6</v>
      </c>
      <c r="C113" s="2" t="s">
        <v>22</v>
      </c>
      <c r="D113" s="3" t="s">
        <v>239</v>
      </c>
      <c r="E113" s="1" t="s">
        <v>5</v>
      </c>
      <c r="F113" s="2" t="s">
        <v>6</v>
      </c>
      <c r="G113" s="2" t="s">
        <v>22</v>
      </c>
      <c r="H113" s="3" t="s">
        <v>240</v>
      </c>
    </row>
    <row r="114" spans="1:8" ht="12.75">
      <c r="A114" s="1" t="s">
        <v>118</v>
      </c>
      <c r="B114" s="2" t="s">
        <v>10</v>
      </c>
      <c r="C114" s="2" t="s">
        <v>33</v>
      </c>
      <c r="D114" s="2">
        <f>DCOUNTA('Risultati 2006'!A:L,"Avversario",A113:C114)</f>
        <v>0</v>
      </c>
      <c r="E114" s="1" t="s">
        <v>118</v>
      </c>
      <c r="F114" s="2" t="s">
        <v>15</v>
      </c>
      <c r="G114" s="2" t="s">
        <v>33</v>
      </c>
      <c r="H114" s="2">
        <f>DCOUNTA('Risultati 2006'!A:L,"Avversario",E113:G114)</f>
        <v>0</v>
      </c>
    </row>
    <row r="115" spans="1:8" ht="12.75">
      <c r="A115" s="1" t="s">
        <v>23</v>
      </c>
      <c r="B115" s="2" t="s">
        <v>6</v>
      </c>
      <c r="C115" s="2" t="s">
        <v>77</v>
      </c>
      <c r="D115" s="3" t="s">
        <v>263</v>
      </c>
      <c r="H115" s="3"/>
    </row>
    <row r="116" spans="1:4" ht="12.75">
      <c r="A116" s="1" t="s">
        <v>24</v>
      </c>
      <c r="B116" s="2" t="s">
        <v>10</v>
      </c>
      <c r="C116" s="1" t="s">
        <v>1</v>
      </c>
      <c r="D116" s="2">
        <f>DCOUNTA('Risultati 2006'!A:L,"Avversario",A115:C116)</f>
        <v>0</v>
      </c>
    </row>
    <row r="117" spans="1:8" ht="12.75">
      <c r="A117" s="1" t="s">
        <v>23</v>
      </c>
      <c r="B117" s="2" t="s">
        <v>6</v>
      </c>
      <c r="C117" s="2" t="s">
        <v>77</v>
      </c>
      <c r="D117" s="3" t="s">
        <v>82</v>
      </c>
      <c r="H117" s="3"/>
    </row>
    <row r="118" spans="1:4" ht="12.75">
      <c r="A118" s="1" t="s">
        <v>24</v>
      </c>
      <c r="B118" s="2" t="s">
        <v>10</v>
      </c>
      <c r="C118" s="1" t="s">
        <v>1</v>
      </c>
      <c r="D118" s="2">
        <f>DCOUNTA('Risultati 2006'!A:L,"Avversario",A117:C118)</f>
        <v>0</v>
      </c>
    </row>
    <row r="119" spans="1:8" ht="12.75">
      <c r="A119" s="1" t="s">
        <v>23</v>
      </c>
      <c r="B119" s="2" t="s">
        <v>6</v>
      </c>
      <c r="C119" s="2" t="s">
        <v>77</v>
      </c>
      <c r="D119" s="3" t="s">
        <v>81</v>
      </c>
      <c r="H119" s="3"/>
    </row>
    <row r="120" spans="1:4" ht="12.75">
      <c r="A120" s="1" t="s">
        <v>24</v>
      </c>
      <c r="B120" s="2" t="s">
        <v>10</v>
      </c>
      <c r="C120" s="1" t="s">
        <v>12</v>
      </c>
      <c r="D120" s="2">
        <f>DCOUNTA('Risultati 2006'!A:L,"Avversario",A119:C120)</f>
        <v>0</v>
      </c>
    </row>
    <row r="121" spans="1:8" ht="12.75">
      <c r="A121" s="1" t="s">
        <v>23</v>
      </c>
      <c r="B121" s="2" t="s">
        <v>6</v>
      </c>
      <c r="C121" s="2" t="s">
        <v>77</v>
      </c>
      <c r="D121" s="3" t="s">
        <v>80</v>
      </c>
      <c r="H121" s="3"/>
    </row>
    <row r="122" spans="1:4" ht="12.75">
      <c r="A122" s="1" t="s">
        <v>24</v>
      </c>
      <c r="B122" s="2" t="s">
        <v>10</v>
      </c>
      <c r="C122" s="1" t="s">
        <v>13</v>
      </c>
      <c r="D122" s="2">
        <f>DCOUNTA('Risultati 2006'!A:L,"Avversario",A121:C122)</f>
        <v>0</v>
      </c>
    </row>
    <row r="123" spans="1:8" ht="12.75">
      <c r="A123" s="1" t="s">
        <v>23</v>
      </c>
      <c r="B123" s="2" t="s">
        <v>6</v>
      </c>
      <c r="C123" s="2" t="s">
        <v>77</v>
      </c>
      <c r="D123" s="3" t="s">
        <v>79</v>
      </c>
      <c r="H123" s="3"/>
    </row>
    <row r="124" spans="1:4" ht="12.75">
      <c r="A124" s="1" t="s">
        <v>24</v>
      </c>
      <c r="B124" s="2" t="s">
        <v>10</v>
      </c>
      <c r="C124" s="1" t="s">
        <v>14</v>
      </c>
      <c r="D124" s="2">
        <f>DCOUNTA('Risultati 2006'!A:L,"Avversario",A123:C124)</f>
        <v>0</v>
      </c>
    </row>
    <row r="125" spans="1:8" ht="12.75">
      <c r="A125" s="1" t="s">
        <v>23</v>
      </c>
      <c r="B125" s="2" t="s">
        <v>6</v>
      </c>
      <c r="C125" s="2" t="s">
        <v>77</v>
      </c>
      <c r="D125" s="3" t="s">
        <v>78</v>
      </c>
      <c r="H125" s="3"/>
    </row>
    <row r="126" spans="1:4" ht="12.75">
      <c r="A126" s="1" t="s">
        <v>24</v>
      </c>
      <c r="B126" s="2" t="s">
        <v>10</v>
      </c>
      <c r="C126" s="1" t="s">
        <v>0</v>
      </c>
      <c r="D126" s="2">
        <f>DCOUNTA('Risultati 2006'!A:L,"Avversario",A125:C126)</f>
        <v>0</v>
      </c>
    </row>
    <row r="127" spans="1:8" ht="12.75">
      <c r="A127" s="1" t="s">
        <v>23</v>
      </c>
      <c r="B127" s="2" t="s">
        <v>6</v>
      </c>
      <c r="C127" s="1" t="s">
        <v>77</v>
      </c>
      <c r="D127" s="3" t="s">
        <v>268</v>
      </c>
      <c r="H127" s="3"/>
    </row>
    <row r="128" spans="1:4" ht="12.75">
      <c r="A128" s="1" t="s">
        <v>24</v>
      </c>
      <c r="B128" s="2" t="s">
        <v>10</v>
      </c>
      <c r="C128" s="1" t="s">
        <v>106</v>
      </c>
      <c r="D128" s="2">
        <f>DCOUNTA('Risultati 2006'!A:L,"Avversario",A127:C128)</f>
        <v>0</v>
      </c>
    </row>
    <row r="129" spans="1:8" ht="12.75">
      <c r="A129" s="1" t="s">
        <v>23</v>
      </c>
      <c r="B129" s="2" t="s">
        <v>6</v>
      </c>
      <c r="C129" s="1" t="s">
        <v>77</v>
      </c>
      <c r="D129" s="3" t="s">
        <v>264</v>
      </c>
      <c r="H129" s="3"/>
    </row>
    <row r="130" spans="1:4" ht="12.75">
      <c r="A130" s="1" t="s">
        <v>24</v>
      </c>
      <c r="B130" s="2" t="s">
        <v>10</v>
      </c>
      <c r="C130" s="1" t="s">
        <v>107</v>
      </c>
      <c r="D130" s="2">
        <f>DCOUNTA('Risultati 2006'!A:L,"Avversario",A129:C130)</f>
        <v>0</v>
      </c>
    </row>
    <row r="131" spans="1:8" ht="12.75">
      <c r="A131" s="1" t="s">
        <v>23</v>
      </c>
      <c r="B131" s="2" t="s">
        <v>6</v>
      </c>
      <c r="C131" s="1" t="s">
        <v>77</v>
      </c>
      <c r="D131" s="3" t="s">
        <v>265</v>
      </c>
      <c r="H131" s="3"/>
    </row>
    <row r="132" spans="1:4" ht="12.75">
      <c r="A132" s="1" t="s">
        <v>24</v>
      </c>
      <c r="B132" s="2" t="s">
        <v>10</v>
      </c>
      <c r="C132" s="1" t="s">
        <v>108</v>
      </c>
      <c r="D132" s="2">
        <f>DCOUNTA('Risultati 2006'!A:L,"Avversario",A131:C132)</f>
        <v>0</v>
      </c>
    </row>
    <row r="133" spans="1:8" ht="12.75">
      <c r="A133" s="1" t="s">
        <v>23</v>
      </c>
      <c r="B133" s="2" t="s">
        <v>6</v>
      </c>
      <c r="C133" s="1" t="s">
        <v>77</v>
      </c>
      <c r="D133" s="3" t="s">
        <v>266</v>
      </c>
      <c r="H133" s="3"/>
    </row>
    <row r="134" spans="1:4" ht="12.75">
      <c r="A134" s="1" t="s">
        <v>24</v>
      </c>
      <c r="B134" s="2" t="s">
        <v>10</v>
      </c>
      <c r="C134" s="1" t="s">
        <v>109</v>
      </c>
      <c r="D134" s="2">
        <f>DCOUNTA('Risultati 2006'!A:L,"Avversario",A133:C134)</f>
        <v>0</v>
      </c>
    </row>
    <row r="135" spans="1:8" ht="12.75">
      <c r="A135" s="1" t="s">
        <v>23</v>
      </c>
      <c r="B135" s="2" t="s">
        <v>6</v>
      </c>
      <c r="C135" s="1" t="s">
        <v>77</v>
      </c>
      <c r="D135" s="3" t="s">
        <v>267</v>
      </c>
      <c r="H135" s="3"/>
    </row>
    <row r="136" spans="1:4" ht="12.75">
      <c r="A136" s="1" t="s">
        <v>24</v>
      </c>
      <c r="B136" s="2" t="s">
        <v>10</v>
      </c>
      <c r="C136" s="1" t="s">
        <v>110</v>
      </c>
      <c r="D136" s="2">
        <f>DCOUNTA('Risultati 2006'!A:L,"Avversario",A135:C136)</f>
        <v>0</v>
      </c>
    </row>
    <row r="137" spans="1:8" ht="12.75">
      <c r="A137" s="1" t="s">
        <v>23</v>
      </c>
      <c r="B137" s="2" t="s">
        <v>6</v>
      </c>
      <c r="C137" s="1" t="s">
        <v>77</v>
      </c>
      <c r="D137" s="3" t="s">
        <v>269</v>
      </c>
      <c r="H137" s="3"/>
    </row>
    <row r="138" spans="1:4" ht="12.75">
      <c r="A138" s="1" t="s">
        <v>24</v>
      </c>
      <c r="B138" s="2" t="s">
        <v>10</v>
      </c>
      <c r="C138" s="1" t="s">
        <v>111</v>
      </c>
      <c r="D138" s="2">
        <f>DCOUNTA('Risultati 2006'!A:L,"Avversario",A137:C138)</f>
        <v>0</v>
      </c>
    </row>
    <row r="139" spans="1:8" ht="12.75">
      <c r="A139" s="1" t="s">
        <v>23</v>
      </c>
      <c r="B139" s="2" t="s">
        <v>6</v>
      </c>
      <c r="C139" s="1" t="s">
        <v>77</v>
      </c>
      <c r="D139" s="3" t="s">
        <v>270</v>
      </c>
      <c r="H139" s="3"/>
    </row>
    <row r="140" spans="1:4" ht="12.75">
      <c r="A140" s="1" t="s">
        <v>24</v>
      </c>
      <c r="B140" s="2" t="s">
        <v>10</v>
      </c>
      <c r="C140" s="1" t="s">
        <v>112</v>
      </c>
      <c r="D140" s="2">
        <f>DCOUNTA('Risultati 2006'!A:L,"Avversario",A139:C140)</f>
        <v>0</v>
      </c>
    </row>
    <row r="141" spans="1:8" ht="12.75">
      <c r="A141" s="1" t="s">
        <v>23</v>
      </c>
      <c r="B141" s="2" t="s">
        <v>6</v>
      </c>
      <c r="C141" s="1" t="s">
        <v>77</v>
      </c>
      <c r="D141" s="3" t="s">
        <v>271</v>
      </c>
      <c r="H141" s="3"/>
    </row>
    <row r="142" spans="1:4" ht="12.75">
      <c r="A142" s="1" t="s">
        <v>24</v>
      </c>
      <c r="B142" s="2" t="s">
        <v>10</v>
      </c>
      <c r="C142" s="1" t="s">
        <v>113</v>
      </c>
      <c r="D142" s="2">
        <f>DCOUNTA('Risultati 2006'!A:L,"Avversario",A141:C142)</f>
        <v>0</v>
      </c>
    </row>
    <row r="143" spans="1:8" ht="12.75">
      <c r="A143" s="1" t="s">
        <v>23</v>
      </c>
      <c r="B143" s="2" t="s">
        <v>6</v>
      </c>
      <c r="C143" s="1" t="s">
        <v>77</v>
      </c>
      <c r="D143" s="3" t="s">
        <v>272</v>
      </c>
      <c r="H143" s="3"/>
    </row>
    <row r="144" spans="1:4" ht="12.75">
      <c r="A144" s="1" t="s">
        <v>24</v>
      </c>
      <c r="B144" s="2" t="s">
        <v>10</v>
      </c>
      <c r="C144" s="1" t="s">
        <v>114</v>
      </c>
      <c r="D144" s="2">
        <f>DCOUNTA('Risultati 2006'!A:L,"Avversario",A143:C144)</f>
        <v>0</v>
      </c>
    </row>
    <row r="145" spans="1:8" ht="12.75">
      <c r="A145" s="1" t="s">
        <v>23</v>
      </c>
      <c r="B145" s="2" t="s">
        <v>6</v>
      </c>
      <c r="C145" s="1" t="s">
        <v>77</v>
      </c>
      <c r="D145" s="3" t="s">
        <v>273</v>
      </c>
      <c r="H145" s="3"/>
    </row>
    <row r="146" spans="1:4" ht="12.75">
      <c r="A146" s="1" t="s">
        <v>24</v>
      </c>
      <c r="B146" s="2" t="s">
        <v>10</v>
      </c>
      <c r="C146" s="1" t="s">
        <v>115</v>
      </c>
      <c r="D146" s="2">
        <f>DCOUNTA('Risultati 2006'!A:L,"Avversario",A145:C146)</f>
        <v>0</v>
      </c>
    </row>
    <row r="147" spans="1:8" ht="12.75">
      <c r="A147" s="1" t="s">
        <v>23</v>
      </c>
      <c r="B147" s="2" t="s">
        <v>6</v>
      </c>
      <c r="C147" s="1" t="s">
        <v>77</v>
      </c>
      <c r="D147" s="3" t="s">
        <v>274</v>
      </c>
      <c r="H147" s="3"/>
    </row>
    <row r="148" spans="1:4" ht="12.75">
      <c r="A148" s="1" t="s">
        <v>24</v>
      </c>
      <c r="B148" s="2" t="s">
        <v>10</v>
      </c>
      <c r="C148" s="1" t="s">
        <v>116</v>
      </c>
      <c r="D148" s="2">
        <f>DCOUNTA('Risultati 2006'!A:L,"Avversario",A147:C148)</f>
        <v>0</v>
      </c>
    </row>
    <row r="149" spans="1:8" ht="12.75">
      <c r="A149" s="1" t="s">
        <v>23</v>
      </c>
      <c r="B149" s="2" t="s">
        <v>6</v>
      </c>
      <c r="C149" s="1" t="s">
        <v>77</v>
      </c>
      <c r="D149" s="3" t="s">
        <v>275</v>
      </c>
      <c r="H149" s="3"/>
    </row>
    <row r="150" spans="1:4" ht="12.75">
      <c r="A150" s="1" t="s">
        <v>24</v>
      </c>
      <c r="B150" s="2" t="s">
        <v>10</v>
      </c>
      <c r="C150" s="1" t="s">
        <v>117</v>
      </c>
      <c r="D150" s="2">
        <f>DCOUNTA('Risultati 2006'!A:L,"Avversario",A149:C150)</f>
        <v>0</v>
      </c>
    </row>
    <row r="151" spans="1:8" ht="12.75">
      <c r="A151" s="1" t="s">
        <v>23</v>
      </c>
      <c r="B151" s="2" t="s">
        <v>6</v>
      </c>
      <c r="C151" s="1" t="s">
        <v>77</v>
      </c>
      <c r="D151" s="3" t="s">
        <v>276</v>
      </c>
      <c r="H151" s="3"/>
    </row>
    <row r="152" spans="1:4" ht="12.75">
      <c r="A152" s="1" t="s">
        <v>24</v>
      </c>
      <c r="B152" s="2" t="s">
        <v>10</v>
      </c>
      <c r="C152" s="1" t="s">
        <v>118</v>
      </c>
      <c r="D152" s="2">
        <f>DCOUNTA('Risultati 2006'!A:L,"Avversario",A151:C152)</f>
        <v>0</v>
      </c>
    </row>
    <row r="153" spans="1:4" ht="12.75">
      <c r="A153" s="2"/>
      <c r="B153" s="2" t="s">
        <v>6</v>
      </c>
      <c r="D153" s="3" t="s">
        <v>244</v>
      </c>
    </row>
    <row r="154" spans="2:4" ht="12.75">
      <c r="B154" s="2" t="s">
        <v>85</v>
      </c>
      <c r="D154" s="2">
        <f>DCOUNTA('Risultati 2006'!A:L,"Avversario",A153:C154)</f>
        <v>0</v>
      </c>
    </row>
    <row r="155" spans="1:4" ht="12.75">
      <c r="A155" s="2"/>
      <c r="B155" s="2" t="s">
        <v>6</v>
      </c>
      <c r="D155" s="3" t="s">
        <v>57</v>
      </c>
    </row>
    <row r="156" spans="2:4" ht="12.75">
      <c r="B156" s="2" t="s">
        <v>86</v>
      </c>
      <c r="D156" s="2">
        <f>DCOUNTA('Risultati 2006'!A:L,"Avversario",A155:C156)</f>
        <v>0</v>
      </c>
    </row>
    <row r="157" spans="1:8" ht="12.75">
      <c r="A157" s="1" t="s">
        <v>23</v>
      </c>
      <c r="B157" s="2" t="s">
        <v>6</v>
      </c>
      <c r="C157" s="2" t="s">
        <v>2</v>
      </c>
      <c r="D157" s="3" t="s">
        <v>303</v>
      </c>
      <c r="H157" s="3"/>
    </row>
    <row r="158" spans="1:4" ht="12.75">
      <c r="A158" s="1" t="s">
        <v>24</v>
      </c>
      <c r="B158" s="2" t="s">
        <v>10</v>
      </c>
      <c r="C158" s="2" t="s">
        <v>302</v>
      </c>
      <c r="D158" s="2">
        <f>DCOUNTA('Risultati 2006'!A:L,"Avversario",A157:C158)</f>
        <v>0</v>
      </c>
    </row>
    <row r="159" spans="2:4" ht="12.75">
      <c r="B159" s="2" t="s">
        <v>6</v>
      </c>
      <c r="C159" s="2" t="s">
        <v>2</v>
      </c>
      <c r="D159" s="3" t="s">
        <v>305</v>
      </c>
    </row>
    <row r="160" spans="2:4" ht="12.75">
      <c r="B160" s="2" t="s">
        <v>10</v>
      </c>
      <c r="C160" s="2" t="s">
        <v>302</v>
      </c>
      <c r="D160" s="2">
        <f>DCOUNTA('Risultati 2006'!A:L,"Avversario",A159:C160)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max-tomatic</cp:lastModifiedBy>
  <cp:lastPrinted>2002-08-19T08:18:40Z</cp:lastPrinted>
  <dcterms:created xsi:type="dcterms:W3CDTF">2002-03-11T12:01:49Z</dcterms:created>
  <dcterms:modified xsi:type="dcterms:W3CDTF">2008-02-20T19:40:52Z</dcterms:modified>
  <cp:category/>
  <cp:version/>
  <cp:contentType/>
  <cp:contentStatus/>
</cp:coreProperties>
</file>